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SI-NASSERVER\Clients\CURRENT CLIENTS\USW 2010\"/>
    </mc:Choice>
  </mc:AlternateContent>
  <bookViews>
    <workbookView xWindow="0" yWindow="0" windowWidth="12945" windowHeight="12180" firstSheet="1" activeTab="1" xr2:uid="{00000000-000D-0000-FFFF-FFFF00000000}"/>
  </bookViews>
  <sheets>
    <sheet name="00 Contents" sheetId="23" r:id="rId1"/>
    <sheet name="01 howto" sheetId="8" r:id="rId2"/>
    <sheet name="Example 1" sheetId="3" r:id="rId3"/>
    <sheet name="Example 2" sheetId="6" r:id="rId4"/>
    <sheet name="Example 3" sheetId="9" r:id="rId5"/>
    <sheet name="Example 4" sheetId="11" r:id="rId6"/>
    <sheet name="Pension Calc1" sheetId="19" r:id="rId7"/>
    <sheet name="Pension Calc2" sheetId="20" r:id="rId8"/>
    <sheet name="USW Local2010 Salaries" sheetId="2" r:id="rId9"/>
  </sheets>
  <definedNames>
    <definedName name="____W.O.R.K.B.O.O.K..C.O.N.T.E.N.T.S____">'00 Contents'!$A$1</definedName>
    <definedName name="_xlnm.Print_Area" localSheetId="1">'01 howto'!$A$2:$Q$104</definedName>
    <definedName name="_xlnm.Print_Area" localSheetId="2">'Example 1'!$A$1:$T$40</definedName>
    <definedName name="_xlnm.Print_Area" localSheetId="3">'Example 2'!$A$1:$T$39</definedName>
    <definedName name="_xlnm.Print_Area" localSheetId="4">'Example 3'!$A$1:$T$39</definedName>
    <definedName name="_xlnm.Print_Area" localSheetId="5">'Example 4'!$A$1:$T$39</definedName>
    <definedName name="_xlnm.Print_Area" localSheetId="8">'USW Local2010 Salaries'!$C$2:$P$38</definedName>
    <definedName name="salary_2017">'USW Local2010 Salaries'!$C$19:$P$27</definedName>
    <definedName name="ympe">'USW Local2010 Salaries'!$J$9</definedName>
  </definedNames>
  <calcPr calcId="171027"/>
</workbook>
</file>

<file path=xl/calcChain.xml><?xml version="1.0" encoding="utf-8"?>
<calcChain xmlns="http://schemas.openxmlformats.org/spreadsheetml/2006/main">
  <c r="I8" i="20" l="1"/>
  <c r="I8" i="19"/>
  <c r="I7" i="19" l="1"/>
  <c r="G24" i="20" l="1"/>
  <c r="G24" i="19"/>
  <c r="O5" i="11"/>
  <c r="O29" i="3" l="1"/>
  <c r="O16" i="11"/>
  <c r="AD30" i="2" l="1"/>
  <c r="T26" i="2"/>
  <c r="U26" i="2"/>
  <c r="V26" i="2"/>
  <c r="W26" i="2"/>
  <c r="X26" i="2"/>
  <c r="Y26" i="2"/>
  <c r="Z26" i="2"/>
  <c r="AA26" i="2"/>
  <c r="AB26" i="2"/>
  <c r="AC26" i="2"/>
  <c r="AD26" i="2"/>
  <c r="AE26" i="2"/>
  <c r="T27" i="2"/>
  <c r="U27" i="2"/>
  <c r="V27" i="2"/>
  <c r="W27" i="2"/>
  <c r="X27" i="2"/>
  <c r="Y27" i="2"/>
  <c r="Z27" i="2"/>
  <c r="AA27" i="2"/>
  <c r="AB27" i="2"/>
  <c r="AC27" i="2"/>
  <c r="AD27" i="2"/>
  <c r="AE27" i="2"/>
  <c r="T28" i="2"/>
  <c r="U28" i="2"/>
  <c r="V28" i="2"/>
  <c r="W28" i="2"/>
  <c r="X28" i="2"/>
  <c r="Y28" i="2"/>
  <c r="Z28" i="2"/>
  <c r="AA28" i="2"/>
  <c r="AB28" i="2"/>
  <c r="AC28" i="2"/>
  <c r="AD28" i="2"/>
  <c r="AE28" i="2"/>
  <c r="S27" i="2"/>
  <c r="S28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S26" i="2"/>
  <c r="T21" i="2"/>
  <c r="U21" i="2"/>
  <c r="V21" i="2"/>
  <c r="W21" i="2"/>
  <c r="X21" i="2"/>
  <c r="Y21" i="2"/>
  <c r="Z21" i="2"/>
  <c r="AA21" i="2"/>
  <c r="AB21" i="2"/>
  <c r="AC21" i="2"/>
  <c r="AD21" i="2"/>
  <c r="AE21" i="2"/>
  <c r="S21" i="2"/>
  <c r="Q78" i="8" l="1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R91" i="8" l="1"/>
  <c r="R90" i="8"/>
  <c r="R89" i="8"/>
  <c r="R88" i="8"/>
  <c r="R87" i="8"/>
  <c r="R86" i="8"/>
  <c r="R85" i="8"/>
  <c r="R84" i="8"/>
  <c r="R83" i="8"/>
  <c r="R57" i="8"/>
  <c r="R58" i="8"/>
  <c r="R59" i="8"/>
  <c r="R60" i="8"/>
  <c r="R61" i="8"/>
  <c r="R62" i="8"/>
  <c r="R63" i="8"/>
  <c r="R64" i="8"/>
  <c r="R65" i="8"/>
  <c r="R45" i="8"/>
  <c r="R46" i="8"/>
  <c r="R47" i="8"/>
  <c r="R48" i="8"/>
  <c r="R49" i="8"/>
  <c r="R50" i="8"/>
  <c r="R51" i="8"/>
  <c r="R52" i="8"/>
  <c r="R44" i="8"/>
  <c r="F11" i="20" l="1"/>
  <c r="H11" i="20" s="1"/>
  <c r="F11" i="19"/>
  <c r="F15" i="19" s="1"/>
  <c r="H15" i="19" s="1"/>
  <c r="P18" i="2"/>
  <c r="O36" i="11"/>
  <c r="O36" i="9"/>
  <c r="O36" i="6"/>
  <c r="O36" i="3"/>
  <c r="O29" i="11"/>
  <c r="P29" i="11" s="1"/>
  <c r="O30" i="11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C96" i="8"/>
  <c r="N7" i="3"/>
  <c r="P22" i="3" s="1"/>
  <c r="O17" i="11"/>
  <c r="P11" i="11"/>
  <c r="N7" i="11"/>
  <c r="P25" i="11" s="1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E31" i="2"/>
  <c r="F31" i="2"/>
  <c r="G31" i="2"/>
  <c r="H31" i="2"/>
  <c r="I31" i="2"/>
  <c r="J31" i="2"/>
  <c r="K31" i="2"/>
  <c r="L31" i="2"/>
  <c r="M31" i="2"/>
  <c r="N31" i="2"/>
  <c r="O31" i="2"/>
  <c r="P31" i="2"/>
  <c r="D31" i="2"/>
  <c r="N7" i="9"/>
  <c r="P13" i="9" s="1"/>
  <c r="N7" i="6"/>
  <c r="P12" i="6" s="1"/>
  <c r="O30" i="9"/>
  <c r="P30" i="9" s="1"/>
  <c r="O29" i="9"/>
  <c r="O17" i="9"/>
  <c r="O16" i="9"/>
  <c r="P11" i="9"/>
  <c r="O30" i="6"/>
  <c r="O29" i="6"/>
  <c r="O17" i="6"/>
  <c r="O16" i="6"/>
  <c r="O16" i="3"/>
  <c r="O30" i="3"/>
  <c r="P30" i="3" s="1"/>
  <c r="O17" i="3"/>
  <c r="P17" i="3" s="1"/>
  <c r="P11" i="6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T67" i="2"/>
  <c r="U67" i="2"/>
  <c r="V67" i="2"/>
  <c r="W67" i="2"/>
  <c r="X67" i="2"/>
  <c r="Y67" i="2"/>
  <c r="Z67" i="2"/>
  <c r="AA67" i="2"/>
  <c r="AB67" i="2"/>
  <c r="AC67" i="2"/>
  <c r="AD67" i="2"/>
  <c r="AE67" i="2"/>
  <c r="S67" i="2"/>
  <c r="P11" i="3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T80" i="2"/>
  <c r="U80" i="2"/>
  <c r="V80" i="2"/>
  <c r="W80" i="2"/>
  <c r="X80" i="2"/>
  <c r="Y80" i="2"/>
  <c r="Z80" i="2"/>
  <c r="AA80" i="2"/>
  <c r="AB80" i="2"/>
  <c r="AC80" i="2"/>
  <c r="AD80" i="2"/>
  <c r="AE80" i="2"/>
  <c r="S80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T95" i="2"/>
  <c r="U95" i="2"/>
  <c r="V95" i="2"/>
  <c r="W95" i="2"/>
  <c r="X95" i="2"/>
  <c r="Y95" i="2"/>
  <c r="Z95" i="2"/>
  <c r="AA95" i="2"/>
  <c r="AB95" i="2"/>
  <c r="AC95" i="2"/>
  <c r="AD95" i="2"/>
  <c r="AE95" i="2"/>
  <c r="S95" i="2"/>
  <c r="P19" i="9"/>
  <c r="P32" i="9"/>
  <c r="P21" i="9"/>
  <c r="P26" i="6"/>
  <c r="P22" i="9"/>
  <c r="P25" i="9"/>
  <c r="P26" i="9"/>
  <c r="P26" i="3"/>
  <c r="P12" i="3"/>
  <c r="P13" i="3"/>
  <c r="P17" i="11"/>
  <c r="O31" i="3"/>
  <c r="P32" i="11"/>
  <c r="P16" i="11"/>
  <c r="P21" i="11"/>
  <c r="P13" i="11"/>
  <c r="P19" i="11"/>
  <c r="P26" i="11"/>
  <c r="I9" i="20" l="1"/>
  <c r="P12" i="9"/>
  <c r="P16" i="9"/>
  <c r="P17" i="9"/>
  <c r="P29" i="9"/>
  <c r="P17" i="6"/>
  <c r="P21" i="6"/>
  <c r="P29" i="6"/>
  <c r="P30" i="6"/>
  <c r="P19" i="6"/>
  <c r="P22" i="6"/>
  <c r="P13" i="6"/>
  <c r="P32" i="6"/>
  <c r="P25" i="6"/>
  <c r="P16" i="6"/>
  <c r="O31" i="6"/>
  <c r="P31" i="6" s="1"/>
  <c r="O18" i="3"/>
  <c r="P18" i="3" s="1"/>
  <c r="O31" i="11"/>
  <c r="P31" i="11" s="1"/>
  <c r="F12" i="19"/>
  <c r="H12" i="19" s="1"/>
  <c r="F15" i="20"/>
  <c r="H15" i="20" s="1"/>
  <c r="F12" i="20"/>
  <c r="F16" i="20" s="1"/>
  <c r="H16" i="20" s="1"/>
  <c r="P25" i="3"/>
  <c r="P16" i="3"/>
  <c r="P21" i="3"/>
  <c r="P31" i="3"/>
  <c r="P19" i="3"/>
  <c r="P29" i="3"/>
  <c r="P32" i="3"/>
  <c r="P12" i="11"/>
  <c r="P30" i="11"/>
  <c r="P22" i="11"/>
  <c r="O18" i="6"/>
  <c r="P18" i="6" s="1"/>
  <c r="O18" i="11"/>
  <c r="P18" i="11" s="1"/>
  <c r="Q102" i="8"/>
  <c r="Q98" i="8"/>
  <c r="Q103" i="8"/>
  <c r="Q100" i="8"/>
  <c r="Q99" i="8"/>
  <c r="Q104" i="8"/>
  <c r="Q96" i="8"/>
  <c r="Q101" i="8"/>
  <c r="Q97" i="8"/>
  <c r="O18" i="9"/>
  <c r="P18" i="9" s="1"/>
  <c r="H11" i="19"/>
  <c r="O31" i="9"/>
  <c r="P31" i="9" s="1"/>
  <c r="I9" i="19"/>
  <c r="H12" i="20" l="1"/>
  <c r="H13" i="20" s="1"/>
  <c r="I13" i="20" s="1"/>
  <c r="H17" i="20"/>
  <c r="I17" i="20" s="1"/>
  <c r="F16" i="19"/>
  <c r="H16" i="19" s="1"/>
  <c r="H17" i="19" s="1"/>
  <c r="I17" i="19" s="1"/>
  <c r="H13" i="19"/>
  <c r="I13" i="19" s="1"/>
  <c r="I19" i="19" l="1"/>
  <c r="I21" i="19" s="1"/>
  <c r="I19" i="20"/>
  <c r="I21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F Kavanaugh</author>
  </authors>
  <commentList>
    <comment ref="AD28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typo on HR website!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<sst xmlns="http://schemas.openxmlformats.org/spreadsheetml/2006/main" count="713" uniqueCount="207">
  <si>
    <t>GENERAL STAFF SALARY GRID - GRADES 2 TO 9</t>
  </si>
  <si>
    <t>GRADE</t>
  </si>
  <si>
    <t>MIN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</si>
  <si>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</si>
  <si>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</si>
  <si>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</si>
  <si>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</si>
  <si>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</si>
  <si>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</si>
  <si>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</si>
  <si>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</si>
  <si>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</si>
  <si>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</si>
  <si>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</si>
  <si>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</si>
  <si>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EFFECTIVE JULY 1, 2010</t>
  </si>
  <si>
    <t>change from 2009: 1.25% to each grade/step</t>
  </si>
  <si>
    <t>STEP 13</t>
  </si>
  <si>
    <t>Legacy Step Value</t>
  </si>
  <si>
    <t>Minimum</t>
  </si>
  <si>
    <t>With the transition to PeopleSoft the salary grid steps have been renumbered.</t>
  </si>
  <si>
    <t>There is no step "Minimum" in the PeopleSoft system, therefore the grid steps have been adjusted to begin at Step 1.</t>
  </si>
  <si>
    <t>The grids have been amended to include two lines: the top line indicates the PeopleSoft step value and the second line indicates the Legacy step value.</t>
  </si>
  <si>
    <t>Please email hrcomp@queensu.ca if you have any questions.</t>
  </si>
  <si>
    <t>UNITED STEELWORKERS LOCAL 2010</t>
  </si>
  <si>
    <t>% change from previou yr</t>
  </si>
  <si>
    <t>http://www.queensu.ca/humanresources/totalcomp/compensation/salarygrid_uswl2010_grades2-9_2011.pdf</t>
  </si>
  <si>
    <t>Local 2010 Salary Grid, Grades 2-9, effective July 1, 2011</t>
  </si>
  <si>
    <t>change from 2010: 1.5% to each grade/step</t>
  </si>
  <si>
    <t>Local 2010 Salary Grid, Grades 2-9, effective July 1, 2012</t>
  </si>
  <si>
    <t>change from 2011: 1.5% to each grade/step</t>
  </si>
  <si>
    <t>http://www.queensu.ca/humanresources/totalcomp/compensation/salarygrid_uswl2010_grades2-9_2012.pdf</t>
  </si>
  <si>
    <t>Local 2010 Salary Grid, Grades 2-9, effective July 1, 2013</t>
  </si>
  <si>
    <t>SALARY GRIDS - GRADES 2 TO 9, 35 hrs/wk</t>
  </si>
  <si>
    <t>change from 2012: 1.5% to each grade/step</t>
  </si>
  <si>
    <t>pink boxes: calculated</t>
  </si>
  <si>
    <t>effective annual rate of taxation</t>
  </si>
  <si>
    <t>http://www.cra-arc.gc.ca/tx/bsnss/tpcs/pyrll/clcltng/cpp-rpc/cnt-chrt-pf-eng.html</t>
  </si>
  <si>
    <t>CPP contribution rates, maximums and exemptions:</t>
  </si>
  <si>
    <t>Union Dues USW</t>
  </si>
  <si>
    <t>Union Dues Levy</t>
  </si>
  <si>
    <t>change from 2013: 0% to each grade/step; each employee moves one step up in grade</t>
  </si>
  <si>
    <t>Local 2010 Salary Grid, Grades 2-9, effective July 1, 2014, to December 31, 2014</t>
  </si>
  <si>
    <t>PS Step Value</t>
  </si>
  <si>
    <t>Contents</t>
  </si>
  <si>
    <t>.02 / hr worked</t>
  </si>
  <si>
    <t>1.55% of pay</t>
  </si>
  <si>
    <t>link to pay grid:</t>
  </si>
  <si>
    <t>Queen's Pension Plan contributions, as of January 1, 2014</t>
  </si>
  <si>
    <t>http://www.queensu.ca/humanresources/totalcomp/pensions.html</t>
  </si>
  <si>
    <t>up to YMPE</t>
  </si>
  <si>
    <t>above YMPE</t>
  </si>
  <si>
    <t>employee contributions</t>
  </si>
  <si>
    <t>Queen's contributions</t>
  </si>
  <si>
    <t>Pension Minimum Guarantee</t>
  </si>
  <si>
    <t>Pension non-reduction Reserve</t>
  </si>
  <si>
    <t>&gt; YMPE</t>
  </si>
  <si>
    <t>2014 YMPE</t>
  </si>
  <si>
    <t>2013 YMPE</t>
  </si>
  <si>
    <t>2012 YMPE</t>
  </si>
  <si>
    <t>2011 YMPE</t>
  </si>
  <si>
    <t>QPP total</t>
  </si>
  <si>
    <t>QPP portion &gt; YMPE</t>
  </si>
  <si>
    <t>QPP portion &lt;= YMPE</t>
  </si>
  <si>
    <t>QPP calculated</t>
  </si>
  <si>
    <t>LTD</t>
  </si>
  <si>
    <t>Humanitarian Fund</t>
  </si>
  <si>
    <t>7. Enter Employer paid amount for Pension Plan and verify %</t>
  </si>
  <si>
    <t>Gross monthly pay rate</t>
  </si>
  <si>
    <t>CIT (Cdn Income Tax)</t>
  </si>
  <si>
    <t>CPP (Canada Pension)</t>
  </si>
  <si>
    <t>EI (Employment Insce)</t>
  </si>
  <si>
    <t>calculated QPP employee contribution</t>
  </si>
  <si>
    <t>calculated QPP employer contribution</t>
  </si>
  <si>
    <t>Download the Excel file "Know_Your_PayStub.xls" from the usw2010.ca website</t>
  </si>
  <si>
    <t>you can find out your actual percentage of income tax paid, plus CPP and EI contribution rates.</t>
  </si>
  <si>
    <t>you can check calculations for Queen's Pension Plan and your Local2010 deductions.</t>
  </si>
  <si>
    <t>Thank you to the individuals who shared their pay stubs for inclusion in this document!</t>
  </si>
  <si>
    <t>Carol Kavanaugh</t>
  </si>
  <si>
    <t>USW Local 2010</t>
  </si>
  <si>
    <t>monthly pay</t>
  </si>
  <si>
    <t>Count of Empl ID</t>
  </si>
  <si>
    <t>Step</t>
  </si>
  <si>
    <t>Grade</t>
  </si>
  <si>
    <t>Grand Total</t>
  </si>
  <si>
    <t>002</t>
  </si>
  <si>
    <t>003</t>
  </si>
  <si>
    <t>004</t>
  </si>
  <si>
    <t>005</t>
  </si>
  <si>
    <t>006</t>
  </si>
  <si>
    <t>007</t>
  </si>
  <si>
    <t>008</t>
  </si>
  <si>
    <t>009</t>
  </si>
  <si>
    <t>6% up to YMPE: (53,600 * .06)/12 = $268.00</t>
  </si>
  <si>
    <t>7.5% over YMPE: ((salary - 53,600)*.075)/12</t>
  </si>
  <si>
    <t>• 01 howto</t>
  </si>
  <si>
    <t>Distribution of USW Local 2010 Members by Pay Grade and Step, January 31, 2015</t>
  </si>
  <si>
    <t>Updates</t>
  </si>
  <si>
    <t>enter Percentage worked:</t>
  </si>
  <si>
    <t>your Monthly Pay Rate should match Grade/Step below!</t>
  </si>
  <si>
    <t>sample 4 is for people who work less than 100%</t>
  </si>
  <si>
    <t>Distribution of USW Local 2010 Members by Pay Grade and Step, January 31, 2016</t>
  </si>
  <si>
    <t>Difference, 2016 - 2015</t>
  </si>
  <si>
    <t>included are 4 sample pay stubs, with explanations for most of the boxes.</t>
  </si>
  <si>
    <t>1. Enter annual pay from pay grid, % working</t>
  </si>
  <si>
    <t>2. Verify your monthly pay rate from calc. below</t>
  </si>
  <si>
    <t>3. Enter amt pd for CIT (Canadian Income Tax), CPP, and EI</t>
  </si>
  <si>
    <t>4. Verify contribution rates and maximas</t>
  </si>
  <si>
    <t>5. Enter Your Before-Tax deductions and verify %'s</t>
  </si>
  <si>
    <t>6. Enter Your After-Tax deductions and verify %'s</t>
  </si>
  <si>
    <t>CPP contribution rates, etc</t>
  </si>
  <si>
    <t>http://www.kmss.ca/_pdfs/Tax-Information/CPP_Rates_EI_Rates_and_Basic_Personal_Amount.pdf</t>
  </si>
  <si>
    <t>to max of $955.04</t>
  </si>
  <si>
    <t>Local 2010 Salary Grid, Grades 2-9, effective July 1, 2014, to December 31, 2014, still in effect July 1, 2015 - June 30, 2016</t>
  </si>
  <si>
    <t>QPP Min. Guarantee</t>
  </si>
  <si>
    <t>QPP Guar. Prem.</t>
  </si>
  <si>
    <t>QPP total paid</t>
  </si>
  <si>
    <t>http://usw2010.ca/bargaining/</t>
  </si>
  <si>
    <t>Agreement changes, effective Jan. 1, 2015 - Dec 31, 2018</t>
  </si>
  <si>
    <t>Additional Pension</t>
  </si>
  <si>
    <t>Additional Pension Contribution</t>
  </si>
  <si>
    <t>CPP YMPE: Year's Maximum Pensionable Earnings</t>
  </si>
  <si>
    <t>http://www.cra-arc.gc.ca/tx/bsnss/tpcs/pyrll/clcltng/ei/cnt-chrt-pf-eng.html#tb1</t>
  </si>
  <si>
    <t>EI YMIE : Year's Maximum Insurable Earnings</t>
  </si>
  <si>
    <t>max employee premium</t>
  </si>
  <si>
    <t>2016 values for CPP YMPE, IE YMIE added; lines for Queen's extra pension contributions added; membership distribution &amp; comparison added</t>
  </si>
  <si>
    <t>2016 YMPE</t>
  </si>
  <si>
    <t>• Example 1</t>
  </si>
  <si>
    <t>• Example 2</t>
  </si>
  <si>
    <t>• Example 3</t>
  </si>
  <si>
    <t>• Example 4</t>
  </si>
  <si>
    <t>Examples from QPP Guide, 2014</t>
  </si>
  <si>
    <t>Example 1</t>
  </si>
  <si>
    <t>Example 2</t>
  </si>
  <si>
    <t>page 6</t>
  </si>
  <si>
    <t>page 7</t>
  </si>
  <si>
    <t xml:space="preserve">service yrs @ retirement date </t>
  </si>
  <si>
    <t>service yrs</t>
  </si>
  <si>
    <t>prior to Sept. 1, 1997</t>
  </si>
  <si>
    <t>Final Average Earnings</t>
  </si>
  <si>
    <t>Sept. 1, 1997 and on</t>
  </si>
  <si>
    <t>factor</t>
  </si>
  <si>
    <t>$ * factor</t>
  </si>
  <si>
    <t>Final Average Earnings up to Average CPP Ceiling</t>
  </si>
  <si>
    <t xml:space="preserve"> CPP Ceiling</t>
  </si>
  <si>
    <t>Final Average Earnings over Average CPP Ceiling</t>
  </si>
  <si>
    <t>Pension for service prior to Sept. 1, 1997</t>
  </si>
  <si>
    <t>Pension for service after Sept. 1, 1997</t>
  </si>
  <si>
    <t>Total estimated Min. Guarantee</t>
  </si>
  <si>
    <t>Est. Min. Guarantee</t>
  </si>
  <si>
    <t>QPP Statement, Min. Guarantee, p.2</t>
  </si>
  <si>
    <t>diff</t>
  </si>
  <si>
    <t>YMPE: Year's Maximum Pensionable Earnings</t>
  </si>
  <si>
    <t xml:space="preserve">Example calculations from Queen's Pension Plan Guide </t>
  </si>
  <si>
    <t>http://www.queensu.ca/humanresources/sites/webpublish.queensu.ca.hrdwww/files/files/totalcomp/pensions/pensionplanguide.pdf</t>
  </si>
  <si>
    <t>estimated retirement date</t>
  </si>
  <si>
    <t>Est. Total service yrs</t>
  </si>
  <si>
    <t>fill in blue box with desired/estimated retirement date</t>
  </si>
  <si>
    <t>Queen's Pension Plan Minimum Guarantee Pension Calculation - Example 1, service prior to September 1, 1997 and after</t>
  </si>
  <si>
    <t>pink: calculated fields</t>
  </si>
  <si>
    <t>• Pension Calc1</t>
  </si>
  <si>
    <t>• Pension Calc2</t>
  </si>
  <si>
    <t>pay grids for USW Local2010</t>
  </si>
  <si>
    <t>Pension calc sheets added</t>
  </si>
  <si>
    <t>fill in yellow boxes, tab for next</t>
  </si>
  <si>
    <t>fill in yellow boxes from your Pension Statement (tab to next)</t>
  </si>
  <si>
    <t>Distribution of USW Local 2010 Members by Pay Grade and Step, January 31, 2017</t>
  </si>
  <si>
    <t>Sum of people</t>
  </si>
  <si>
    <t>% of Total</t>
  </si>
  <si>
    <t>Total</t>
  </si>
  <si>
    <t>Difference, 2017 - 2016</t>
  </si>
  <si>
    <t>Know your Paystub 2017</t>
  </si>
  <si>
    <t>for 2017:</t>
  </si>
  <si>
    <t>Local 2010 Salary Grid, Grades 2-9, effective July 1,2016</t>
  </si>
  <si>
    <t>2017 YMPE</t>
  </si>
  <si>
    <r>
      <t xml:space="preserve">Example shown is for pay </t>
    </r>
    <r>
      <rPr>
        <b/>
        <sz val="11"/>
        <color indexed="10"/>
        <rFont val="Calibri"/>
        <family val="2"/>
      </rPr>
      <t>grade 5, step 10, working 80%</t>
    </r>
  </si>
  <si>
    <t>salary_2017</t>
  </si>
  <si>
    <t>for 2017: 4.95% to max. of $2564.10</t>
  </si>
  <si>
    <t>7% up to YMPE: (55,300 * .07)/12 = $322.58</t>
  </si>
  <si>
    <t>9% over YMPE: ((salary - 55,300)*.09)/12</t>
  </si>
  <si>
    <t>Understand your Local 2010 Pay Stub - Example: 2017 grid, grade 5, step 10</t>
  </si>
  <si>
    <t>Understand your Local 2010 Pay Stub - Example: 2017 grid, grade 6, step 10</t>
  </si>
  <si>
    <t>Understand your Local 2010 Pay Stub - Example: 2017 grid, grade 7, step 10</t>
  </si>
  <si>
    <t>Understand your Local 2010 Pay Stub - Example: 2017 grid, grade 5, step 10, 80%</t>
  </si>
  <si>
    <t>sample 1 is for people whose annual pay rate is less than the current year YMPE</t>
  </si>
  <si>
    <t>sample 2 is for people whose annual pay rate is more than the current year YMPE</t>
  </si>
  <si>
    <r>
      <t xml:space="preserve">Example shown is for pay </t>
    </r>
    <r>
      <rPr>
        <b/>
        <sz val="11"/>
        <color indexed="10"/>
        <rFont val="Calibri"/>
        <family val="2"/>
      </rPr>
      <t>grade 5, step 10</t>
    </r>
    <r>
      <rPr>
        <sz val="11"/>
        <color theme="1"/>
        <rFont val="Calibri"/>
        <family val="2"/>
        <scheme val="minor"/>
      </rPr>
      <t xml:space="preserve"> - the 3rd most popular group in our local (there are 64 of us in this category!)</t>
    </r>
  </si>
  <si>
    <r>
      <t xml:space="preserve">Example shown is for pay </t>
    </r>
    <r>
      <rPr>
        <b/>
        <sz val="11"/>
        <color indexed="10"/>
        <rFont val="Calibri"/>
        <family val="2"/>
      </rPr>
      <t>grade 6, step 10</t>
    </r>
    <r>
      <rPr>
        <sz val="11"/>
        <color theme="1"/>
        <rFont val="Calibri"/>
        <family val="2"/>
        <scheme val="minor"/>
      </rPr>
      <t xml:space="preserve"> - the most popular group in our local (there are 77 of us in this category!)</t>
    </r>
  </si>
  <si>
    <t>sample 3 is for people whose annual pay rate is more than the current year YMPE</t>
  </si>
  <si>
    <r>
      <t xml:space="preserve">Example shown is for pay </t>
    </r>
    <r>
      <rPr>
        <b/>
        <sz val="11"/>
        <color indexed="10"/>
        <rFont val="Calibri"/>
        <family val="2"/>
      </rPr>
      <t>grade 7, step 10</t>
    </r>
    <r>
      <rPr>
        <sz val="11"/>
        <color theme="1"/>
        <rFont val="Calibri"/>
        <family val="2"/>
        <scheme val="minor"/>
      </rPr>
      <t xml:space="preserve"> - the most popular group in our local (there are 77 of us in this category!)</t>
    </r>
  </si>
  <si>
    <t>• USW Local2010 Salaries</t>
  </si>
  <si>
    <t>actual annual salary</t>
  </si>
  <si>
    <t>QPP calculated should = QPP total paid</t>
  </si>
  <si>
    <t>http://www.queensu.ca/humanresources/wellness-accessibility/employee-benefits/group-insurance-benefits/premiums</t>
  </si>
  <si>
    <t>LTD and benefit preemiums, effective July 1, 2016</t>
  </si>
  <si>
    <t>2.24% of pay</t>
  </si>
  <si>
    <t>ACROBAT: VIEW AT 130 %</t>
  </si>
  <si>
    <t>2017 values for CPP YMPE, IE YMPE and membership distribution added; Examples 1-4, Pension calc2 added</t>
  </si>
  <si>
    <t>carol.kavanaugh@queensu.ca</t>
  </si>
  <si>
    <t>Pensionable Earnings</t>
  </si>
  <si>
    <t>Queen's Pension Plan Minimum Guarantee Pension Calculation - Example 2, service after 1997, @ retirement age</t>
  </si>
  <si>
    <t>Pension Statement Date</t>
  </si>
  <si>
    <t>from Statement Date until retirement date</t>
  </si>
  <si>
    <t>Pension for Service Prior to September 1, 1997:</t>
  </si>
  <si>
    <t>Pension for Service After September 1, 1997:</t>
  </si>
  <si>
    <t>.03 / hr worked</t>
  </si>
  <si>
    <t>Pension Calc sheets: unprotected "Estimated Retirement Date"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</si>
</sst>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  <numFmt numFmtId="166" formatCode="_-&quot;$&quot;* #,##0_-;\-&quot;$&quot;* #,##0_-;_-&quot;$&quot;* &quot;-&quot;??_-;_-@_-"/>
    <numFmt numFmtId="167" formatCode="0.0000"/>
    <numFmt numFmtId="168" formatCode="_(&quot;$&quot;* #,##0_);_(&quot;$&quot;* \(#,##0\);_(&quot;$&quot;* &quot;-&quot;??_);_(@_)"/>
    <numFmt numFmtId="169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indexed="12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>
      <alignment horizontal="left" vertical="center" indent="1"/>
    </xf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15" fontId="6" fillId="0" borderId="0" xfId="0" applyNumberFormat="1" applyFont="1"/>
    <xf numFmtId="0" fontId="5" fillId="0" borderId="1" xfId="0" applyFont="1" applyBorder="1"/>
    <xf numFmtId="165" fontId="3" fillId="0" borderId="1" xfId="1" applyNumberFormat="1" applyFont="1" applyBorder="1"/>
    <xf numFmtId="10" fontId="3" fillId="0" borderId="1" xfId="5" applyNumberFormat="1" applyFont="1" applyBorder="1"/>
    <xf numFmtId="0" fontId="4" fillId="0" borderId="0" xfId="4"/>
    <xf numFmtId="165" fontId="3" fillId="0" borderId="1" xfId="1" applyNumberFormat="1" applyFont="1" applyFill="1" applyBorder="1"/>
    <xf numFmtId="3" fontId="6" fillId="0" borderId="0" xfId="0" applyNumberFormat="1" applyFont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10" fontId="3" fillId="2" borderId="1" xfId="5" applyNumberFormat="1" applyFont="1" applyFill="1" applyBorder="1"/>
    <xf numFmtId="0" fontId="0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0" fontId="1" fillId="0" borderId="0" xfId="2">
      <alignment horizontal="left" vertical="center" indent="1"/>
    </xf>
    <xf numFmtId="10" fontId="0" fillId="0" borderId="0" xfId="0" applyNumberFormat="1"/>
    <xf numFmtId="0" fontId="0" fillId="0" borderId="0" xfId="0" applyAlignment="1">
      <alignment horizontal="right"/>
    </xf>
    <xf numFmtId="0" fontId="0" fillId="2" borderId="1" xfId="0" applyFont="1" applyFill="1" applyBorder="1" applyAlignment="1">
      <alignment horizontal="center"/>
    </xf>
    <xf numFmtId="3" fontId="0" fillId="0" borderId="1" xfId="0" applyNumberFormat="1" applyBorder="1"/>
    <xf numFmtId="44" fontId="3" fillId="2" borderId="1" xfId="3" applyFont="1" applyFill="1" applyBorder="1"/>
    <xf numFmtId="165" fontId="3" fillId="0" borderId="0" xfId="1" applyNumberFormat="1" applyFont="1" applyBorder="1"/>
    <xf numFmtId="10" fontId="3" fillId="0" borderId="0" xfId="5" applyNumberFormat="1" applyFont="1" applyBorder="1"/>
    <xf numFmtId="44" fontId="3" fillId="0" borderId="1" xfId="3" applyFont="1" applyBorder="1"/>
    <xf numFmtId="0" fontId="0" fillId="0" borderId="1" xfId="0" applyBorder="1"/>
    <xf numFmtId="3" fontId="0" fillId="3" borderId="1" xfId="0" applyNumberFormat="1" applyFill="1" applyBorder="1"/>
    <xf numFmtId="15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6" fontId="3" fillId="3" borderId="1" xfId="3" applyNumberFormat="1" applyFont="1" applyFill="1" applyBorder="1" applyProtection="1">
      <protection locked="0"/>
    </xf>
    <xf numFmtId="9" fontId="3" fillId="3" borderId="1" xfId="5" applyFont="1" applyFill="1" applyBorder="1" applyProtection="1">
      <protection locked="0"/>
    </xf>
    <xf numFmtId="44" fontId="3" fillId="3" borderId="1" xfId="3" applyFont="1" applyFill="1" applyBorder="1" applyProtection="1">
      <protection locked="0"/>
    </xf>
    <xf numFmtId="0" fontId="4" fillId="0" borderId="0" xfId="4" applyProtection="1">
      <protection locked="0"/>
    </xf>
    <xf numFmtId="0" fontId="5" fillId="0" borderId="0" xfId="0" applyFont="1"/>
    <xf numFmtId="0" fontId="0" fillId="0" borderId="0" xfId="0" applyAlignment="1">
      <alignment horizontal="left"/>
    </xf>
    <xf numFmtId="0" fontId="7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0" fillId="0" borderId="0" xfId="0" applyAlignment="1" applyProtection="1">
      <alignment horizontal="right"/>
    </xf>
    <xf numFmtId="44" fontId="3" fillId="2" borderId="1" xfId="3" applyFont="1" applyFill="1" applyBorder="1" applyProtection="1"/>
    <xf numFmtId="10" fontId="3" fillId="2" borderId="1" xfId="5" applyNumberFormat="1" applyFont="1" applyFill="1" applyBorder="1" applyProtection="1"/>
    <xf numFmtId="10" fontId="0" fillId="0" borderId="0" xfId="0" applyNumberFormat="1" applyProtection="1"/>
    <xf numFmtId="0" fontId="0" fillId="0" borderId="0" xfId="0" applyAlignment="1" applyProtection="1">
      <alignment horizontal="left"/>
    </xf>
    <xf numFmtId="0" fontId="5" fillId="0" borderId="0" xfId="0" applyFont="1" applyProtection="1"/>
    <xf numFmtId="0" fontId="0" fillId="3" borderId="3" xfId="0" applyFill="1" applyBorder="1" applyProtection="1"/>
    <xf numFmtId="0" fontId="0" fillId="3" borderId="2" xfId="0" applyFill="1" applyBorder="1" applyProtection="1"/>
    <xf numFmtId="0" fontId="0" fillId="3" borderId="5" xfId="0" applyFill="1" applyBorder="1" applyProtection="1"/>
    <xf numFmtId="0" fontId="0" fillId="4" borderId="2" xfId="0" applyFill="1" applyBorder="1" applyProtection="1"/>
    <xf numFmtId="0" fontId="0" fillId="4" borderId="5" xfId="0" applyFill="1" applyBorder="1" applyProtection="1"/>
    <xf numFmtId="0" fontId="0" fillId="4" borderId="3" xfId="0" applyFill="1" applyBorder="1" applyProtection="1"/>
    <xf numFmtId="0" fontId="0" fillId="2" borderId="2" xfId="0" applyFill="1" applyBorder="1" applyProtection="1"/>
    <xf numFmtId="0" fontId="0" fillId="2" borderId="5" xfId="0" applyFill="1" applyBorder="1" applyProtection="1"/>
    <xf numFmtId="0" fontId="0" fillId="2" borderId="3" xfId="0" applyFill="1" applyBorder="1" applyProtection="1"/>
    <xf numFmtId="0" fontId="5" fillId="0" borderId="0" xfId="0" applyFont="1" applyAlignment="1" applyProtection="1">
      <alignment horizontal="center"/>
    </xf>
    <xf numFmtId="169" fontId="0" fillId="2" borderId="1" xfId="0" applyNumberFormat="1" applyFill="1" applyBorder="1" applyProtection="1"/>
    <xf numFmtId="169" fontId="5" fillId="2" borderId="1" xfId="0" applyNumberFormat="1" applyFont="1" applyFill="1" applyBorder="1" applyProtection="1"/>
    <xf numFmtId="0" fontId="5" fillId="0" borderId="4" xfId="0" applyFont="1" applyBorder="1" applyAlignment="1" applyProtection="1">
      <alignment horizontal="center"/>
    </xf>
    <xf numFmtId="166" fontId="3" fillId="0" borderId="0" xfId="3" applyNumberFormat="1" applyFont="1" applyProtection="1"/>
    <xf numFmtId="167" fontId="0" fillId="0" borderId="0" xfId="0" applyNumberFormat="1" applyProtection="1"/>
    <xf numFmtId="164" fontId="0" fillId="0" borderId="0" xfId="0" applyNumberFormat="1" applyProtection="1"/>
    <xf numFmtId="166" fontId="0" fillId="0" borderId="0" xfId="0" applyNumberFormat="1" applyProtection="1"/>
    <xf numFmtId="164" fontId="0" fillId="0" borderId="4" xfId="0" applyNumberFormat="1" applyBorder="1" applyProtection="1"/>
    <xf numFmtId="168" fontId="0" fillId="2" borderId="5" xfId="0" applyNumberFormat="1" applyFill="1" applyBorder="1" applyProtection="1"/>
    <xf numFmtId="164" fontId="0" fillId="2" borderId="5" xfId="0" applyNumberFormat="1" applyFill="1" applyBorder="1" applyProtection="1"/>
    <xf numFmtId="168" fontId="0" fillId="0" borderId="0" xfId="0" applyNumberFormat="1" applyProtection="1"/>
    <xf numFmtId="168" fontId="5" fillId="2" borderId="1" xfId="0" applyNumberFormat="1" applyFont="1" applyFill="1" applyBorder="1" applyProtection="1"/>
    <xf numFmtId="0" fontId="5" fillId="0" borderId="0" xfId="0" applyFont="1" applyAlignment="1" applyProtection="1">
      <alignment horizontal="right"/>
    </xf>
    <xf numFmtId="164" fontId="5" fillId="2" borderId="1" xfId="0" applyNumberFormat="1" applyFont="1" applyFill="1" applyBorder="1" applyProtection="1"/>
    <xf numFmtId="168" fontId="0" fillId="2" borderId="1" xfId="0" applyNumberFormat="1" applyFill="1" applyBorder="1" applyProtection="1"/>
    <xf numFmtId="0" fontId="0" fillId="3" borderId="1" xfId="0" applyFill="1" applyBorder="1" applyProtection="1">
      <protection locked="0"/>
    </xf>
    <xf numFmtId="168" fontId="3" fillId="3" borderId="1" xfId="3" applyNumberFormat="1" applyFont="1" applyFill="1" applyBorder="1" applyProtection="1">
      <protection locked="0"/>
    </xf>
    <xf numFmtId="0" fontId="0" fillId="0" borderId="1" xfId="0" applyFill="1" applyBorder="1" applyProtection="1"/>
    <xf numFmtId="0" fontId="0" fillId="0" borderId="0" xfId="0" applyFill="1" applyProtection="1"/>
    <xf numFmtId="166" fontId="3" fillId="0" borderId="1" xfId="3" applyNumberFormat="1" applyFont="1" applyFill="1" applyBorder="1" applyProtection="1"/>
    <xf numFmtId="166" fontId="3" fillId="0" borderId="0" xfId="3" applyNumberFormat="1" applyFont="1" applyFill="1" applyProtection="1"/>
    <xf numFmtId="9" fontId="0" fillId="0" borderId="1" xfId="5" applyFont="1" applyBorder="1"/>
    <xf numFmtId="166" fontId="3" fillId="0" borderId="1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 applyProtection="1"/>
    <xf numFmtId="0" fontId="15" fillId="0" borderId="0" xfId="4" applyFont="1" applyFill="1" applyProtection="1"/>
    <xf numFmtId="0" fontId="13" fillId="0" borderId="0" xfId="0" applyFont="1" applyAlignment="1"/>
    <xf numFmtId="165" fontId="14" fillId="0" borderId="0" xfId="1" applyNumberFormat="1" applyFont="1" applyBorder="1"/>
    <xf numFmtId="0" fontId="12" fillId="0" borderId="0" xfId="0" applyFont="1" applyFill="1"/>
    <xf numFmtId="10" fontId="14" fillId="0" borderId="0" xfId="5" applyNumberFormat="1" applyFont="1" applyBorder="1"/>
    <xf numFmtId="166" fontId="14" fillId="0" borderId="0" xfId="3" applyNumberFormat="1" applyFont="1"/>
    <xf numFmtId="44" fontId="14" fillId="0" borderId="0" xfId="3" applyNumberFormat="1" applyFont="1"/>
    <xf numFmtId="0" fontId="15" fillId="0" borderId="0" xfId="4" applyFont="1" applyFill="1" applyProtection="1">
      <protection locked="0"/>
    </xf>
    <xf numFmtId="0" fontId="14" fillId="0" borderId="0" xfId="0" applyFont="1" applyFill="1"/>
    <xf numFmtId="0" fontId="15" fillId="0" borderId="0" xfId="4" applyFont="1" applyFill="1"/>
    <xf numFmtId="0" fontId="15" fillId="0" borderId="0" xfId="4" applyFont="1"/>
    <xf numFmtId="14" fontId="0" fillId="0" borderId="0" xfId="0" applyNumberFormat="1"/>
    <xf numFmtId="14" fontId="0" fillId="3" borderId="1" xfId="0" applyNumberFormat="1" applyFill="1" applyBorder="1" applyProtection="1">
      <protection locked="0"/>
    </xf>
    <xf numFmtId="0" fontId="16" fillId="0" borderId="0" xfId="0" applyFont="1" applyAlignment="1" applyProtection="1">
      <alignment horizontal="right"/>
    </xf>
    <xf numFmtId="14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9" fillId="0" borderId="0" xfId="0" applyFont="1" applyAlignment="1">
      <alignment horizontal="center"/>
    </xf>
  </cellXfs>
  <cellStyles count="6">
    <cellStyle name="Comma" xfId="1" builtinId="3"/>
    <cellStyle name="ContentsHyperlink" xfId="2" xr:uid="{00000000-0005-0000-0000-000001000000}"/>
    <cellStyle name="Currency" xfId="3" builtinId="4"/>
    <cellStyle name="Hyperlink" xfId="4" builtinId="8"/>
    <cellStyle name="Normal" xfId="0" builtinId="0"/>
    <cellStyle name="Percent" xfId="5" builtinId="5"/>
  </cellStyles>
  <dxfs count="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1</xdr:row>
      <xdr:rowOff>21166</xdr:rowOff>
    </xdr:from>
    <xdr:to>
      <xdr:col>13</xdr:col>
      <xdr:colOff>38064</xdr:colOff>
      <xdr:row>31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BFA2ADB-AF8D-4E9A-B071-1B74AE68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264583"/>
          <a:ext cx="8049646" cy="5693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390525</xdr:colOff>
      <xdr:row>5</xdr:row>
      <xdr:rowOff>104775</xdr:rowOff>
    </xdr:from>
    <xdr:to>
      <xdr:col>5</xdr:col>
      <xdr:colOff>438150</xdr:colOff>
      <xdr:row>6</xdr:row>
      <xdr:rowOff>95250</xdr:rowOff>
    </xdr:to>
    <xdr:pic>
      <xdr:nvPicPr>
        <xdr:cNvPr id="3756" name="Picture 19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104900"/>
          <a:ext cx="1876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561975</xdr:colOff>
      <xdr:row>12</xdr:row>
      <xdr:rowOff>152400</xdr:rowOff>
    </xdr:from>
    <xdr:to>
      <xdr:col>11</xdr:col>
      <xdr:colOff>247650</xdr:colOff>
      <xdr:row>15</xdr:row>
      <xdr:rowOff>0</xdr:rowOff>
    </xdr:to>
    <xdr:pic>
      <xdr:nvPicPr>
        <xdr:cNvPr id="3757" name="Picture 21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486025"/>
          <a:ext cx="3438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21</xdr:row>
      <xdr:rowOff>114300</xdr:rowOff>
    </xdr:from>
    <xdr:to>
      <xdr:col>5</xdr:col>
      <xdr:colOff>219075</xdr:colOff>
      <xdr:row>22</xdr:row>
      <xdr:rowOff>152400</xdr:rowOff>
    </xdr:to>
    <xdr:pic>
      <xdr:nvPicPr>
        <xdr:cNvPr id="3758" name="Picture 22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62425"/>
          <a:ext cx="2733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23</xdr:row>
      <xdr:rowOff>85725</xdr:rowOff>
    </xdr:from>
    <xdr:to>
      <xdr:col>8</xdr:col>
      <xdr:colOff>9525</xdr:colOff>
      <xdr:row>24</xdr:row>
      <xdr:rowOff>95250</xdr:rowOff>
    </xdr:to>
    <xdr:pic>
      <xdr:nvPicPr>
        <xdr:cNvPr id="3759" name="Picture 23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514850"/>
          <a:ext cx="2676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24</xdr:row>
      <xdr:rowOff>114300</xdr:rowOff>
    </xdr:from>
    <xdr:to>
      <xdr:col>12</xdr:col>
      <xdr:colOff>0</xdr:colOff>
      <xdr:row>25</xdr:row>
      <xdr:rowOff>142875</xdr:rowOff>
    </xdr:to>
    <xdr:pic>
      <xdr:nvPicPr>
        <xdr:cNvPr id="3760" name="Picture 24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733925"/>
          <a:ext cx="3648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31750</xdr:rowOff>
    </xdr:from>
    <xdr:to>
      <xdr:col>12</xdr:col>
      <xdr:colOff>550333</xdr:colOff>
      <xdr:row>31</xdr:row>
      <xdr:rowOff>22967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5E8976-5158-4995-96CD-354ED7A2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167"/>
          <a:ext cx="8011583" cy="570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504825</xdr:colOff>
      <xdr:row>5</xdr:row>
      <xdr:rowOff>152400</xdr:rowOff>
    </xdr:from>
    <xdr:to>
      <xdr:col>6</xdr:col>
      <xdr:colOff>552450</xdr:colOff>
      <xdr:row>6</xdr:row>
      <xdr:rowOff>142875</xdr:rowOff>
    </xdr:to>
    <xdr:pic>
      <xdr:nvPicPr>
        <xdr:cNvPr id="6643" name="Picture 2">
          <a:extLst>
            <a:ext uri="{FF2B5EF4-FFF2-40B4-BE49-F238E27FC236}">
              <a16:creationId xmlns:a16="http://schemas.microsoft.com/office/drawing/2014/main" id="{00000000-0008-0000-0300-0000F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152525"/>
          <a:ext cx="1876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11</xdr:row>
      <xdr:rowOff>180975</xdr:rowOff>
    </xdr:from>
    <xdr:to>
      <xdr:col>12</xdr:col>
      <xdr:colOff>66675</xdr:colOff>
      <xdr:row>14</xdr:row>
      <xdr:rowOff>28575</xdr:rowOff>
    </xdr:to>
    <xdr:pic>
      <xdr:nvPicPr>
        <xdr:cNvPr id="6644" name="Picture 3">
          <a:extLst>
            <a:ext uri="{FF2B5EF4-FFF2-40B4-BE49-F238E27FC236}">
              <a16:creationId xmlns:a16="http://schemas.microsoft.com/office/drawing/2014/main" id="{00000000-0008-0000-0300-0000F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324100"/>
          <a:ext cx="3438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237066</xdr:colOff>
      <xdr:row>22</xdr:row>
      <xdr:rowOff>42333</xdr:rowOff>
    </xdr:from>
    <xdr:to>
      <xdr:col>4</xdr:col>
      <xdr:colOff>532341</xdr:colOff>
      <xdr:row>23</xdr:row>
      <xdr:rowOff>80433</xdr:rowOff>
    </xdr:to>
    <xdr:pic>
      <xdr:nvPicPr>
        <xdr:cNvPr id="6645" name="Picture 4">
          <a:extLst>
            <a:ext uri="{FF2B5EF4-FFF2-40B4-BE49-F238E27FC236}">
              <a16:creationId xmlns:a16="http://schemas.microsoft.com/office/drawing/2014/main" id="{00000000-0008-0000-0300-0000F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066" y="4286250"/>
          <a:ext cx="275060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492125</xdr:colOff>
      <xdr:row>23</xdr:row>
      <xdr:rowOff>71966</xdr:rowOff>
    </xdr:from>
    <xdr:to>
      <xdr:col>7</xdr:col>
      <xdr:colOff>120650</xdr:colOff>
      <xdr:row>24</xdr:row>
      <xdr:rowOff>81491</xdr:rowOff>
    </xdr:to>
    <xdr:pic>
      <xdr:nvPicPr>
        <xdr:cNvPr id="6646" name="Picture 5">
          <a:extLst>
            <a:ext uri="{FF2B5EF4-FFF2-40B4-BE49-F238E27FC236}">
              <a16:creationId xmlns:a16="http://schemas.microsoft.com/office/drawing/2014/main" id="{00000000-0008-0000-0300-0000F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792" y="4506383"/>
          <a:ext cx="269769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248708</xdr:colOff>
      <xdr:row>24</xdr:row>
      <xdr:rowOff>155575</xdr:rowOff>
    </xdr:from>
    <xdr:to>
      <xdr:col>12</xdr:col>
      <xdr:colOff>143933</xdr:colOff>
      <xdr:row>25</xdr:row>
      <xdr:rowOff>184150</xdr:rowOff>
    </xdr:to>
    <xdr:pic>
      <xdr:nvPicPr>
        <xdr:cNvPr id="6647" name="Picture 6">
          <a:extLst>
            <a:ext uri="{FF2B5EF4-FFF2-40B4-BE49-F238E27FC236}">
              <a16:creationId xmlns:a16="http://schemas.microsoft.com/office/drawing/2014/main" id="{00000000-0008-0000-0300-0000F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1708" y="4780492"/>
          <a:ext cx="3673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74084</xdr:rowOff>
    </xdr:from>
    <xdr:to>
      <xdr:col>12</xdr:col>
      <xdr:colOff>589804</xdr:colOff>
      <xdr:row>31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3ECF8C0-0F03-440F-9B1B-3C9399F7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17501"/>
          <a:ext cx="8051053" cy="5736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5</xdr:row>
      <xdr:rowOff>123825</xdr:rowOff>
    </xdr:from>
    <xdr:to>
      <xdr:col>6</xdr:col>
      <xdr:colOff>352425</xdr:colOff>
      <xdr:row>6</xdr:row>
      <xdr:rowOff>114300</xdr:rowOff>
    </xdr:to>
    <xdr:pic>
      <xdr:nvPicPr>
        <xdr:cNvPr id="9609" name="Picture 2">
          <a:extLst>
            <a:ext uri="{FF2B5EF4-FFF2-40B4-BE49-F238E27FC236}">
              <a16:creationId xmlns:a16="http://schemas.microsoft.com/office/drawing/2014/main" id="{00000000-0008-0000-0400-00008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123950"/>
          <a:ext cx="1876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</xdr:colOff>
      <xdr:row>14</xdr:row>
      <xdr:rowOff>106891</xdr:rowOff>
    </xdr:from>
    <xdr:to>
      <xdr:col>12</xdr:col>
      <xdr:colOff>161925</xdr:colOff>
      <xdr:row>16</xdr:row>
      <xdr:rowOff>144991</xdr:rowOff>
    </xdr:to>
    <xdr:pic>
      <xdr:nvPicPr>
        <xdr:cNvPr id="9610" name="Picture 3">
          <a:extLst>
            <a:ext uri="{FF2B5EF4-FFF2-40B4-BE49-F238E27FC236}">
              <a16:creationId xmlns:a16="http://schemas.microsoft.com/office/drawing/2014/main" id="{00000000-0008-0000-0400-00008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826808"/>
          <a:ext cx="3463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173567</xdr:colOff>
      <xdr:row>23</xdr:row>
      <xdr:rowOff>178858</xdr:rowOff>
    </xdr:from>
    <xdr:to>
      <xdr:col>4</xdr:col>
      <xdr:colOff>468842</xdr:colOff>
      <xdr:row>25</xdr:row>
      <xdr:rowOff>26458</xdr:rowOff>
    </xdr:to>
    <xdr:pic>
      <xdr:nvPicPr>
        <xdr:cNvPr id="9611" name="Picture 4">
          <a:extLst>
            <a:ext uri="{FF2B5EF4-FFF2-40B4-BE49-F238E27FC236}">
              <a16:creationId xmlns:a16="http://schemas.microsoft.com/office/drawing/2014/main" id="{00000000-0008-0000-0400-00008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67" y="4613275"/>
          <a:ext cx="275060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211666</xdr:colOff>
      <xdr:row>24</xdr:row>
      <xdr:rowOff>178858</xdr:rowOff>
    </xdr:from>
    <xdr:to>
      <xdr:col>6</xdr:col>
      <xdr:colOff>454024</xdr:colOff>
      <xdr:row>25</xdr:row>
      <xdr:rowOff>188383</xdr:rowOff>
    </xdr:to>
    <xdr:pic>
      <xdr:nvPicPr>
        <xdr:cNvPr id="9612" name="Picture 5">
          <a:extLst>
            <a:ext uri="{FF2B5EF4-FFF2-40B4-BE49-F238E27FC236}">
              <a16:creationId xmlns:a16="http://schemas.microsoft.com/office/drawing/2014/main" id="{00000000-0008-0000-0400-00008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4803775"/>
          <a:ext cx="269769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407459</xdr:colOff>
      <xdr:row>26</xdr:row>
      <xdr:rowOff>0</xdr:rowOff>
    </xdr:from>
    <xdr:to>
      <xdr:col>12</xdr:col>
      <xdr:colOff>298451</xdr:colOff>
      <xdr:row>27</xdr:row>
      <xdr:rowOff>28575</xdr:rowOff>
    </xdr:to>
    <xdr:pic>
      <xdr:nvPicPr>
        <xdr:cNvPr id="9613" name="Picture 6">
          <a:extLst>
            <a:ext uri="{FF2B5EF4-FFF2-40B4-BE49-F238E27FC236}">
              <a16:creationId xmlns:a16="http://schemas.microsoft.com/office/drawing/2014/main" id="{00000000-0008-0000-0400-00008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0459" y="5005917"/>
          <a:ext cx="366924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52918</xdr:colOff>
      <xdr:row>1</xdr:row>
      <xdr:rowOff>21167</xdr:rowOff>
    </xdr:from>
    <xdr:to>
      <xdr:col>12</xdr:col>
      <xdr:colOff>592668</xdr:colOff>
      <xdr:row>31</xdr:row>
      <xdr:rowOff>21642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B429961-B215-48A3-AB25-6D96B0AF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8" y="264584"/>
          <a:ext cx="8001000" cy="571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5</xdr:row>
      <xdr:rowOff>28575</xdr:rowOff>
    </xdr:from>
    <xdr:to>
      <xdr:col>6</xdr:col>
      <xdr:colOff>457200</xdr:colOff>
      <xdr:row>6</xdr:row>
      <xdr:rowOff>19050</xdr:rowOff>
    </xdr:to>
    <xdr:pic>
      <xdr:nvPicPr>
        <xdr:cNvPr id="11597" name="Picture 2">
          <a:extLst>
            <a:ext uri="{FF2B5EF4-FFF2-40B4-BE49-F238E27FC236}">
              <a16:creationId xmlns:a16="http://schemas.microsoft.com/office/drawing/2014/main" id="{00000000-0008-0000-0500-00004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028700"/>
          <a:ext cx="1876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12</xdr:row>
      <xdr:rowOff>114300</xdr:rowOff>
    </xdr:from>
    <xdr:to>
      <xdr:col>11</xdr:col>
      <xdr:colOff>361950</xdr:colOff>
      <xdr:row>14</xdr:row>
      <xdr:rowOff>152400</xdr:rowOff>
    </xdr:to>
    <xdr:pic>
      <xdr:nvPicPr>
        <xdr:cNvPr id="11598" name="Picture 3">
          <a:extLst>
            <a:ext uri="{FF2B5EF4-FFF2-40B4-BE49-F238E27FC236}">
              <a16:creationId xmlns:a16="http://schemas.microsoft.com/office/drawing/2014/main" id="{00000000-0008-0000-0500-00004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447925"/>
          <a:ext cx="3438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4</xdr:col>
      <xdr:colOff>295275</xdr:colOff>
      <xdr:row>23</xdr:row>
      <xdr:rowOff>133350</xdr:rowOff>
    </xdr:to>
    <xdr:pic>
      <xdr:nvPicPr>
        <xdr:cNvPr id="11599" name="Picture 4">
          <a:extLst>
            <a:ext uri="{FF2B5EF4-FFF2-40B4-BE49-F238E27FC236}">
              <a16:creationId xmlns:a16="http://schemas.microsoft.com/office/drawing/2014/main" id="{00000000-0008-0000-0500-00004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2733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114300</xdr:rowOff>
    </xdr:from>
    <xdr:to>
      <xdr:col>5</xdr:col>
      <xdr:colOff>257175</xdr:colOff>
      <xdr:row>24</xdr:row>
      <xdr:rowOff>123825</xdr:rowOff>
    </xdr:to>
    <xdr:pic>
      <xdr:nvPicPr>
        <xdr:cNvPr id="11600" name="Picture 5">
          <a:extLst>
            <a:ext uri="{FF2B5EF4-FFF2-40B4-BE49-F238E27FC236}">
              <a16:creationId xmlns:a16="http://schemas.microsoft.com/office/drawing/2014/main" id="{00000000-0008-0000-0500-00005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543425"/>
          <a:ext cx="2676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152400</xdr:rowOff>
    </xdr:from>
    <xdr:to>
      <xdr:col>7</xdr:col>
      <xdr:colOff>466725</xdr:colOff>
      <xdr:row>25</xdr:row>
      <xdr:rowOff>180975</xdr:rowOff>
    </xdr:to>
    <xdr:pic>
      <xdr:nvPicPr>
        <xdr:cNvPr id="11601" name="Picture 6">
          <a:extLst>
            <a:ext uri="{FF2B5EF4-FFF2-40B4-BE49-F238E27FC236}">
              <a16:creationId xmlns:a16="http://schemas.microsoft.com/office/drawing/2014/main" id="{00000000-0008-0000-0500-00005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772025"/>
          <a:ext cx="3648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arol.kavanaugh@queensu.ca" TargetMode="External"/><Relationship Id="rId1" Type="http://schemas.openxmlformats.org/officeDocument/2006/relationships/hyperlink" Target="http://www.kmss.ca/_pdfs/Tax-Information/CPP_Rates_EI_Rates_and_Basic_Personal_Amount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queensu.ca/humanresources/totalcomp/pension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queensu.ca/humanresources/totalcomp/pension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queensu.ca/humanresources/totalcomp/pensions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queensu.ca/humanresources/totalcomp/pensions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queensu.ca/humanresources/sites/webpublish.queensu.ca.hrdwww/files/files/totalcomp/pensions/pensionplanguide.pdf" TargetMode="External"/><Relationship Id="rId1" Type="http://schemas.openxmlformats.org/officeDocument/2006/relationships/hyperlink" Target="http://www.cra-arc.gc.ca/tx/bsnss/tpcs/pyrll/clcltng/cpp-rpc/cnt-chrt-pf-eng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queensu.ca/humanresources/sites/webpublish.queensu.ca.hrdwww/files/files/totalcomp/pensions/pensionplanguide.pdf" TargetMode="External"/><Relationship Id="rId1" Type="http://schemas.openxmlformats.org/officeDocument/2006/relationships/hyperlink" Target="http://www.cra-arc.gc.ca/tx/bsnss/tpcs/pyrll/clcltng/cpp-rpc/cnt-chrt-pf-eng.html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cra-arc.gc.ca/tx/bsnss/tpcs/pyrll/clcltng/ei/cnt-chrt-pf-eng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usw2010.ca/bargaining/" TargetMode="External"/><Relationship Id="rId1" Type="http://schemas.openxmlformats.org/officeDocument/2006/relationships/hyperlink" Target="http://www.queensu.ca/humanresources/totalcomp/compensation/salarygrid_uswl2010_grades2-9_2011.pdf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://www.queensu.ca/humanresources/wellness-accessibility/employee-benefits/group-insurance-benefits/premiums" TargetMode="External"/><Relationship Id="rId4" Type="http://schemas.openxmlformats.org/officeDocument/2006/relationships/hyperlink" Target="http://www.cra-arc.gc.ca/tx/bsnss/tpcs/pyrll/clcltng/cpp-rpc/cnt-chrt-pf-e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workbookViewId="0">
      <selection activeCell="C25" sqref="C25"/>
    </sheetView>
  </sheetViews>
  <sheetFormatPr defaultRowHeight="15" x14ac:dyDescent="0.25"/>
  <cols>
    <col min="1" max="1" width="28.28515625" bestFit="1" customWidth="1"/>
  </cols>
  <sheetData>
    <row r="1" spans="1:1" ht="18" x14ac:dyDescent="0.25">
      <c r="A1" s="16" t="s">
        <v>44</v>
      </c>
    </row>
    <row r="3" spans="1:1" x14ac:dyDescent="0.25">
      <c r="A3" s="17" t="s">
        <v>95</v>
      </c>
    </row>
    <row r="4" spans="1:1" x14ac:dyDescent="0.25">
      <c r="A4" s="17" t="s">
        <v>127</v>
      </c>
    </row>
    <row r="5" spans="1:1" x14ac:dyDescent="0.25">
      <c r="A5" s="17" t="s">
        <v>128</v>
      </c>
    </row>
    <row r="6" spans="1:1" x14ac:dyDescent="0.25">
      <c r="A6" s="17" t="s">
        <v>129</v>
      </c>
    </row>
    <row r="7" spans="1:1" x14ac:dyDescent="0.25">
      <c r="A7" s="17" t="s">
        <v>130</v>
      </c>
    </row>
    <row r="8" spans="1:1" x14ac:dyDescent="0.25">
      <c r="A8" s="17" t="s">
        <v>160</v>
      </c>
    </row>
    <row r="9" spans="1:1" x14ac:dyDescent="0.25">
      <c r="A9" s="17" t="s">
        <v>161</v>
      </c>
    </row>
    <row r="10" spans="1:1" x14ac:dyDescent="0.25">
      <c r="A10" s="17" t="s">
        <v>190</v>
      </c>
    </row>
  </sheetData>
  <hyperlinks>
    <hyperlink ref="A3" location="'01 howto'!A1" tooltip="Activate 01 howto" display="• 01 howto" xr:uid="{00000000-0004-0000-0000-000000000000}"/>
    <hyperlink ref="A4" location="'Example 1'!A1" tooltip="Activate Example 1" display="• Example 1" xr:uid="{00000000-0004-0000-0000-000001000000}"/>
    <hyperlink ref="A5" location="'Example 2'!A1" tooltip="Activate Example 2" display="• Example 2" xr:uid="{00000000-0004-0000-0000-000002000000}"/>
    <hyperlink ref="A6" location="'Example 3'!A1" tooltip="Activate Example 3" display="• Example 3" xr:uid="{00000000-0004-0000-0000-000003000000}"/>
    <hyperlink ref="A7" location="'Example 4'!A1" tooltip="Activate Example 4" display="• Example 4" xr:uid="{00000000-0004-0000-0000-000004000000}"/>
    <hyperlink ref="A8" location="'Pension Calc1'!A1" tooltip="Activate Pension Calc1" display="• Pension Calc1" xr:uid="{00000000-0004-0000-0000-000005000000}"/>
    <hyperlink ref="A9" location="'Pension Calc2'!A1" tooltip="Activate Pension Calc2" display="• Pension Calc2" xr:uid="{00000000-0004-0000-0000-000006000000}"/>
    <hyperlink ref="A10" location="'USW Local2010 Salaries'!A1" tooltip="Activate USW Local2010 Salaries" display="• USW Local2010 Salaries" xr:uid="{00000000-0004-0000-0000-000007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R109"/>
  <sheetViews>
    <sheetView tabSelected="1" zoomScaleNormal="100" workbookViewId="0"/>
  </sheetViews>
  <sheetFormatPr defaultRowHeight="15" outlineLevelRow="1" x14ac:dyDescent="0.25"/>
  <cols>
    <col min="2" max="2" width="10.85546875" bestFit="1" customWidth="1"/>
  </cols>
  <sheetData>
    <row r="1" spans="1:4" ht="18.75" x14ac:dyDescent="0.3">
      <c r="A1" s="15" t="s">
        <v>171</v>
      </c>
    </row>
    <row r="3" spans="1:4" x14ac:dyDescent="0.25">
      <c r="B3" t="s">
        <v>74</v>
      </c>
    </row>
    <row r="5" spans="1:4" x14ac:dyDescent="0.25">
      <c r="B5" t="s">
        <v>103</v>
      </c>
    </row>
    <row r="6" spans="1:4" x14ac:dyDescent="0.25">
      <c r="B6" t="s">
        <v>75</v>
      </c>
    </row>
    <row r="7" spans="1:4" x14ac:dyDescent="0.25">
      <c r="B7" t="s">
        <v>76</v>
      </c>
    </row>
    <row r="9" spans="1:4" x14ac:dyDescent="0.25">
      <c r="B9" s="17" t="s">
        <v>127</v>
      </c>
      <c r="D9" t="s">
        <v>184</v>
      </c>
    </row>
    <row r="10" spans="1:4" x14ac:dyDescent="0.25">
      <c r="B10" t="s">
        <v>186</v>
      </c>
    </row>
    <row r="12" spans="1:4" x14ac:dyDescent="0.25">
      <c r="B12" s="17" t="s">
        <v>128</v>
      </c>
      <c r="D12" t="s">
        <v>185</v>
      </c>
    </row>
    <row r="13" spans="1:4" x14ac:dyDescent="0.25">
      <c r="B13" t="s">
        <v>187</v>
      </c>
    </row>
    <row r="15" spans="1:4" x14ac:dyDescent="0.25">
      <c r="B15" s="17" t="s">
        <v>129</v>
      </c>
      <c r="D15" t="s">
        <v>188</v>
      </c>
    </row>
    <row r="16" spans="1:4" x14ac:dyDescent="0.25">
      <c r="B16" t="s">
        <v>189</v>
      </c>
    </row>
    <row r="18" spans="2:6" x14ac:dyDescent="0.25">
      <c r="B18" s="17" t="s">
        <v>130</v>
      </c>
      <c r="D18" t="s">
        <v>100</v>
      </c>
    </row>
    <row r="19" spans="2:6" x14ac:dyDescent="0.25">
      <c r="B19" t="s">
        <v>175</v>
      </c>
    </row>
    <row r="21" spans="2:6" x14ac:dyDescent="0.25">
      <c r="B21" s="17" t="s">
        <v>160</v>
      </c>
      <c r="D21" t="s">
        <v>158</v>
      </c>
    </row>
    <row r="22" spans="2:6" x14ac:dyDescent="0.25">
      <c r="B22" s="17" t="s">
        <v>161</v>
      </c>
      <c r="D22" t="s">
        <v>200</v>
      </c>
    </row>
    <row r="24" spans="2:6" x14ac:dyDescent="0.25">
      <c r="B24" s="17" t="s">
        <v>190</v>
      </c>
      <c r="F24" t="s">
        <v>162</v>
      </c>
    </row>
    <row r="26" spans="2:6" x14ac:dyDescent="0.25">
      <c r="B26" t="s">
        <v>77</v>
      </c>
    </row>
    <row r="28" spans="2:6" x14ac:dyDescent="0.25">
      <c r="B28" t="s">
        <v>78</v>
      </c>
      <c r="D28" s="6" t="s">
        <v>198</v>
      </c>
    </row>
    <row r="29" spans="2:6" x14ac:dyDescent="0.25">
      <c r="B29" t="s">
        <v>79</v>
      </c>
    </row>
    <row r="32" spans="2:6" x14ac:dyDescent="0.25">
      <c r="B32" s="1" t="s">
        <v>97</v>
      </c>
    </row>
    <row r="33" spans="2:18" x14ac:dyDescent="0.25">
      <c r="B33" s="95">
        <v>42826</v>
      </c>
      <c r="C33" t="s">
        <v>206</v>
      </c>
    </row>
    <row r="34" spans="2:18" x14ac:dyDescent="0.25">
      <c r="B34" s="95">
        <v>42802</v>
      </c>
      <c r="C34" t="s">
        <v>197</v>
      </c>
    </row>
    <row r="35" spans="2:18" x14ac:dyDescent="0.25">
      <c r="B35" s="95">
        <v>42422</v>
      </c>
      <c r="C35" t="s">
        <v>125</v>
      </c>
    </row>
    <row r="36" spans="2:18" x14ac:dyDescent="0.25">
      <c r="B36" s="95"/>
      <c r="C36" t="s">
        <v>163</v>
      </c>
    </row>
    <row r="37" spans="2:18" x14ac:dyDescent="0.25">
      <c r="B37" s="95"/>
    </row>
    <row r="38" spans="2:18" x14ac:dyDescent="0.25">
      <c r="B38" s="28"/>
    </row>
    <row r="39" spans="2:18" x14ac:dyDescent="0.25">
      <c r="B39" s="1" t="s">
        <v>166</v>
      </c>
    </row>
    <row r="40" spans="2:18" hidden="1" outlineLevel="1" x14ac:dyDescent="0.25"/>
    <row r="41" spans="2:18" hidden="1" outlineLevel="1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2:18" hidden="1" outlineLevel="1" x14ac:dyDescent="0.25">
      <c r="B42" s="26" t="s">
        <v>167</v>
      </c>
      <c r="C42" s="26" t="s">
        <v>82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2:18" collapsed="1" x14ac:dyDescent="0.25">
      <c r="B43" s="26" t="s">
        <v>83</v>
      </c>
      <c r="C43" s="26">
        <v>0</v>
      </c>
      <c r="D43" s="26">
        <v>1</v>
      </c>
      <c r="E43" s="26">
        <v>2</v>
      </c>
      <c r="F43" s="26">
        <v>3</v>
      </c>
      <c r="G43" s="26">
        <v>4</v>
      </c>
      <c r="H43" s="26">
        <v>5</v>
      </c>
      <c r="I43" s="26">
        <v>6</v>
      </c>
      <c r="J43" s="26">
        <v>7</v>
      </c>
      <c r="K43" s="26">
        <v>8</v>
      </c>
      <c r="L43" s="26">
        <v>9</v>
      </c>
      <c r="M43" s="26">
        <v>10</v>
      </c>
      <c r="N43" s="26">
        <v>11</v>
      </c>
      <c r="O43" s="26">
        <v>12</v>
      </c>
      <c r="P43" s="26">
        <v>13</v>
      </c>
      <c r="Q43" s="26" t="s">
        <v>169</v>
      </c>
      <c r="R43" s="26" t="s">
        <v>168</v>
      </c>
    </row>
    <row r="44" spans="2:18" x14ac:dyDescent="0.25">
      <c r="B44" s="26" t="s">
        <v>85</v>
      </c>
      <c r="C44" s="21"/>
      <c r="D44" s="21"/>
      <c r="E44" s="21"/>
      <c r="F44" s="21"/>
      <c r="G44" s="21">
        <v>1</v>
      </c>
      <c r="H44" s="21"/>
      <c r="I44" s="21"/>
      <c r="J44" s="21"/>
      <c r="K44" s="21"/>
      <c r="L44" s="21"/>
      <c r="M44" s="21"/>
      <c r="N44" s="21"/>
      <c r="O44" s="21"/>
      <c r="P44" s="21"/>
      <c r="Q44" s="21">
        <v>1</v>
      </c>
      <c r="R44" s="77">
        <f>Q44/Q$52</f>
        <v>8.2644628099173552E-4</v>
      </c>
    </row>
    <row r="45" spans="2:18" x14ac:dyDescent="0.25">
      <c r="B45" s="26" t="s">
        <v>86</v>
      </c>
      <c r="C45" s="21"/>
      <c r="D45" s="21">
        <v>1</v>
      </c>
      <c r="E45" s="21">
        <v>5</v>
      </c>
      <c r="F45" s="21">
        <v>1</v>
      </c>
      <c r="G45" s="21">
        <v>4</v>
      </c>
      <c r="H45" s="21">
        <v>9</v>
      </c>
      <c r="I45" s="21"/>
      <c r="J45" s="21"/>
      <c r="K45" s="21"/>
      <c r="L45" s="21"/>
      <c r="M45" s="21"/>
      <c r="N45" s="21"/>
      <c r="O45" s="21"/>
      <c r="P45" s="21"/>
      <c r="Q45" s="21">
        <v>20</v>
      </c>
      <c r="R45" s="77">
        <f t="shared" ref="R45:R52" si="0">Q45/Q$52</f>
        <v>1.6528925619834711E-2</v>
      </c>
    </row>
    <row r="46" spans="2:18" x14ac:dyDescent="0.25">
      <c r="B46" s="26" t="s">
        <v>87</v>
      </c>
      <c r="C46" s="21">
        <v>1</v>
      </c>
      <c r="D46" s="21">
        <v>6</v>
      </c>
      <c r="E46" s="21">
        <v>15</v>
      </c>
      <c r="F46" s="21">
        <v>8</v>
      </c>
      <c r="G46" s="21">
        <v>8</v>
      </c>
      <c r="H46" s="21">
        <v>13</v>
      </c>
      <c r="I46" s="21">
        <v>8</v>
      </c>
      <c r="J46" s="21">
        <v>57</v>
      </c>
      <c r="K46" s="21"/>
      <c r="L46" s="21"/>
      <c r="M46" s="21"/>
      <c r="N46" s="21"/>
      <c r="O46" s="21"/>
      <c r="P46" s="21"/>
      <c r="Q46" s="21">
        <v>116</v>
      </c>
      <c r="R46" s="77">
        <f t="shared" si="0"/>
        <v>9.5867768595041328E-2</v>
      </c>
    </row>
    <row r="47" spans="2:18" x14ac:dyDescent="0.25">
      <c r="B47" s="26" t="s">
        <v>88</v>
      </c>
      <c r="C47" s="21">
        <v>2</v>
      </c>
      <c r="D47" s="21">
        <v>18</v>
      </c>
      <c r="E47" s="21">
        <v>35</v>
      </c>
      <c r="F47" s="21">
        <v>17</v>
      </c>
      <c r="G47" s="21">
        <v>19</v>
      </c>
      <c r="H47" s="21">
        <v>14</v>
      </c>
      <c r="I47" s="21">
        <v>13</v>
      </c>
      <c r="J47" s="21">
        <v>13</v>
      </c>
      <c r="K47" s="21">
        <v>7</v>
      </c>
      <c r="L47" s="21">
        <v>17</v>
      </c>
      <c r="M47" s="27">
        <v>64</v>
      </c>
      <c r="N47" s="21"/>
      <c r="O47" s="21"/>
      <c r="P47" s="21"/>
      <c r="Q47" s="21">
        <v>219</v>
      </c>
      <c r="R47" s="77">
        <f t="shared" si="0"/>
        <v>0.18099173553719008</v>
      </c>
    </row>
    <row r="48" spans="2:18" x14ac:dyDescent="0.25">
      <c r="B48" s="26" t="s">
        <v>89</v>
      </c>
      <c r="C48" s="21"/>
      <c r="D48" s="21">
        <v>28</v>
      </c>
      <c r="E48" s="21">
        <v>50</v>
      </c>
      <c r="F48" s="21">
        <v>18</v>
      </c>
      <c r="G48" s="21">
        <v>15</v>
      </c>
      <c r="H48" s="21">
        <v>10</v>
      </c>
      <c r="I48" s="21">
        <v>19</v>
      </c>
      <c r="J48" s="21">
        <v>10</v>
      </c>
      <c r="K48" s="21">
        <v>14</v>
      </c>
      <c r="L48" s="21">
        <v>11</v>
      </c>
      <c r="M48" s="27">
        <v>77</v>
      </c>
      <c r="N48" s="21"/>
      <c r="O48" s="21"/>
      <c r="P48" s="21"/>
      <c r="Q48" s="21">
        <v>252</v>
      </c>
      <c r="R48" s="77">
        <f t="shared" si="0"/>
        <v>0.20826446280991737</v>
      </c>
    </row>
    <row r="49" spans="2:18" x14ac:dyDescent="0.25">
      <c r="B49" s="26" t="s">
        <v>90</v>
      </c>
      <c r="C49" s="21">
        <v>1</v>
      </c>
      <c r="D49" s="21">
        <v>24</v>
      </c>
      <c r="E49" s="21">
        <v>66</v>
      </c>
      <c r="F49" s="21">
        <v>37</v>
      </c>
      <c r="G49" s="21">
        <v>16</v>
      </c>
      <c r="H49" s="21">
        <v>20</v>
      </c>
      <c r="I49" s="21">
        <v>20</v>
      </c>
      <c r="J49" s="21">
        <v>7</v>
      </c>
      <c r="K49" s="21">
        <v>15</v>
      </c>
      <c r="L49" s="21">
        <v>18</v>
      </c>
      <c r="M49" s="27">
        <v>77</v>
      </c>
      <c r="N49" s="21"/>
      <c r="O49" s="21"/>
      <c r="P49" s="21"/>
      <c r="Q49" s="21">
        <v>301</v>
      </c>
      <c r="R49" s="77">
        <f t="shared" si="0"/>
        <v>0.24876033057851241</v>
      </c>
    </row>
    <row r="50" spans="2:18" x14ac:dyDescent="0.25">
      <c r="B50" s="26" t="s">
        <v>91</v>
      </c>
      <c r="C50" s="21">
        <v>1</v>
      </c>
      <c r="D50" s="21">
        <v>23</v>
      </c>
      <c r="E50" s="21">
        <v>46</v>
      </c>
      <c r="F50" s="21">
        <v>25</v>
      </c>
      <c r="G50" s="21">
        <v>23</v>
      </c>
      <c r="H50" s="21">
        <v>10</v>
      </c>
      <c r="I50" s="21">
        <v>13</v>
      </c>
      <c r="J50" s="21">
        <v>10</v>
      </c>
      <c r="K50" s="21">
        <v>17</v>
      </c>
      <c r="L50" s="21">
        <v>8</v>
      </c>
      <c r="M50" s="21">
        <v>47</v>
      </c>
      <c r="N50" s="21"/>
      <c r="O50" s="21"/>
      <c r="P50" s="21"/>
      <c r="Q50" s="21">
        <v>223</v>
      </c>
      <c r="R50" s="77">
        <f t="shared" si="0"/>
        <v>0.18429752066115704</v>
      </c>
    </row>
    <row r="51" spans="2:18" x14ac:dyDescent="0.25">
      <c r="B51" s="26" t="s">
        <v>92</v>
      </c>
      <c r="C51" s="21"/>
      <c r="D51" s="21">
        <v>1</v>
      </c>
      <c r="E51" s="21">
        <v>8</v>
      </c>
      <c r="F51" s="21">
        <v>12</v>
      </c>
      <c r="G51" s="21">
        <v>5</v>
      </c>
      <c r="H51" s="21">
        <v>4</v>
      </c>
      <c r="I51" s="21">
        <v>5</v>
      </c>
      <c r="J51" s="21">
        <v>6</v>
      </c>
      <c r="K51" s="21">
        <v>8</v>
      </c>
      <c r="L51" s="21">
        <v>2</v>
      </c>
      <c r="M51" s="21">
        <v>3</v>
      </c>
      <c r="N51" s="21">
        <v>6</v>
      </c>
      <c r="O51" s="21">
        <v>1</v>
      </c>
      <c r="P51" s="21">
        <v>17</v>
      </c>
      <c r="Q51" s="21">
        <v>78</v>
      </c>
      <c r="R51" s="77">
        <f t="shared" si="0"/>
        <v>6.4462809917355368E-2</v>
      </c>
    </row>
    <row r="52" spans="2:18" x14ac:dyDescent="0.25">
      <c r="B52" s="26" t="s">
        <v>84</v>
      </c>
      <c r="C52" s="21">
        <v>5</v>
      </c>
      <c r="D52" s="21">
        <v>101</v>
      </c>
      <c r="E52" s="21">
        <v>225</v>
      </c>
      <c r="F52" s="21">
        <v>118</v>
      </c>
      <c r="G52" s="21">
        <v>91</v>
      </c>
      <c r="H52" s="21">
        <v>80</v>
      </c>
      <c r="I52" s="21">
        <v>78</v>
      </c>
      <c r="J52" s="21">
        <v>103</v>
      </c>
      <c r="K52" s="21">
        <v>61</v>
      </c>
      <c r="L52" s="21">
        <v>56</v>
      </c>
      <c r="M52" s="21">
        <v>268</v>
      </c>
      <c r="N52" s="21">
        <v>6</v>
      </c>
      <c r="O52" s="21">
        <v>1</v>
      </c>
      <c r="P52" s="21">
        <v>17</v>
      </c>
      <c r="Q52" s="21">
        <v>1210</v>
      </c>
      <c r="R52" s="77">
        <f t="shared" si="0"/>
        <v>1</v>
      </c>
    </row>
    <row r="53" spans="2:18" x14ac:dyDescent="0.25">
      <c r="B53" s="28"/>
    </row>
    <row r="54" spans="2:18" x14ac:dyDescent="0.25">
      <c r="B54" s="1" t="s">
        <v>101</v>
      </c>
    </row>
    <row r="55" spans="2:18" hidden="1" x14ac:dyDescent="0.25">
      <c r="B55" s="26" t="s">
        <v>81</v>
      </c>
      <c r="C55" s="26" t="s">
        <v>82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2:18" ht="30" x14ac:dyDescent="0.25">
      <c r="B56" s="29" t="s">
        <v>83</v>
      </c>
      <c r="C56" s="29">
        <v>0</v>
      </c>
      <c r="D56" s="29">
        <v>1</v>
      </c>
      <c r="E56" s="29">
        <v>2</v>
      </c>
      <c r="F56" s="29">
        <v>3</v>
      </c>
      <c r="G56" s="29">
        <v>4</v>
      </c>
      <c r="H56" s="29">
        <v>5</v>
      </c>
      <c r="I56" s="29">
        <v>6</v>
      </c>
      <c r="J56" s="29">
        <v>7</v>
      </c>
      <c r="K56" s="29">
        <v>8</v>
      </c>
      <c r="L56" s="29">
        <v>9</v>
      </c>
      <c r="M56" s="29">
        <v>10</v>
      </c>
      <c r="N56" s="29">
        <v>11</v>
      </c>
      <c r="O56" s="29">
        <v>12</v>
      </c>
      <c r="P56" s="29">
        <v>13</v>
      </c>
      <c r="Q56" s="29" t="s">
        <v>84</v>
      </c>
      <c r="R56" s="29" t="s">
        <v>168</v>
      </c>
    </row>
    <row r="57" spans="2:18" x14ac:dyDescent="0.25">
      <c r="B57" s="26" t="s">
        <v>85</v>
      </c>
      <c r="C57" s="21"/>
      <c r="D57" s="21"/>
      <c r="E57" s="21"/>
      <c r="F57" s="21">
        <v>1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>
        <v>1</v>
      </c>
      <c r="R57" s="77">
        <f>Q57/Q$65</f>
        <v>8.6505190311418688E-4</v>
      </c>
    </row>
    <row r="58" spans="2:18" x14ac:dyDescent="0.25">
      <c r="B58" s="26" t="s">
        <v>86</v>
      </c>
      <c r="C58" s="21"/>
      <c r="D58" s="21">
        <v>5</v>
      </c>
      <c r="E58" s="21">
        <v>1</v>
      </c>
      <c r="F58" s="21">
        <v>5</v>
      </c>
      <c r="G58" s="21">
        <v>2</v>
      </c>
      <c r="H58" s="21">
        <v>11</v>
      </c>
      <c r="I58" s="21"/>
      <c r="J58" s="21"/>
      <c r="K58" s="21"/>
      <c r="L58" s="21"/>
      <c r="M58" s="21"/>
      <c r="N58" s="21"/>
      <c r="O58" s="21"/>
      <c r="P58" s="21"/>
      <c r="Q58" s="21">
        <v>24</v>
      </c>
      <c r="R58" s="77">
        <f t="shared" ref="R58:R65" si="1">Q58/Q$65</f>
        <v>2.0761245674740483E-2</v>
      </c>
    </row>
    <row r="59" spans="2:18" x14ac:dyDescent="0.25">
      <c r="B59" s="26" t="s">
        <v>87</v>
      </c>
      <c r="C59" s="21"/>
      <c r="D59" s="21">
        <v>16</v>
      </c>
      <c r="E59" s="21">
        <v>7</v>
      </c>
      <c r="F59" s="21">
        <v>12</v>
      </c>
      <c r="G59" s="21">
        <v>13</v>
      </c>
      <c r="H59" s="21">
        <v>11</v>
      </c>
      <c r="I59" s="21">
        <v>5</v>
      </c>
      <c r="J59" s="21">
        <v>62</v>
      </c>
      <c r="K59" s="21"/>
      <c r="L59" s="21"/>
      <c r="M59" s="21"/>
      <c r="N59" s="21"/>
      <c r="O59" s="21"/>
      <c r="P59" s="21"/>
      <c r="Q59" s="21">
        <v>126</v>
      </c>
      <c r="R59" s="77">
        <f t="shared" si="1"/>
        <v>0.10899653979238755</v>
      </c>
    </row>
    <row r="60" spans="2:18" x14ac:dyDescent="0.25">
      <c r="B60" s="26" t="s">
        <v>88</v>
      </c>
      <c r="C60" s="21">
        <v>1</v>
      </c>
      <c r="D60" s="21">
        <v>32</v>
      </c>
      <c r="E60" s="21">
        <v>17</v>
      </c>
      <c r="F60" s="21">
        <v>21</v>
      </c>
      <c r="G60" s="21">
        <v>16</v>
      </c>
      <c r="H60" s="21">
        <v>19</v>
      </c>
      <c r="I60" s="21">
        <v>14</v>
      </c>
      <c r="J60" s="21">
        <v>5</v>
      </c>
      <c r="K60" s="21">
        <v>15</v>
      </c>
      <c r="L60" s="21">
        <v>11</v>
      </c>
      <c r="M60" s="27">
        <v>67</v>
      </c>
      <c r="N60" s="21"/>
      <c r="O60" s="21"/>
      <c r="P60" s="21"/>
      <c r="Q60" s="21">
        <v>218</v>
      </c>
      <c r="R60" s="77">
        <f t="shared" si="1"/>
        <v>0.18858131487889274</v>
      </c>
    </row>
    <row r="61" spans="2:18" x14ac:dyDescent="0.25">
      <c r="B61" s="26" t="s">
        <v>89</v>
      </c>
      <c r="C61" s="21"/>
      <c r="D61" s="21">
        <v>48</v>
      </c>
      <c r="E61" s="21">
        <v>17</v>
      </c>
      <c r="F61" s="21">
        <v>18</v>
      </c>
      <c r="G61" s="21">
        <v>10</v>
      </c>
      <c r="H61" s="21">
        <v>19</v>
      </c>
      <c r="I61" s="21">
        <v>8</v>
      </c>
      <c r="J61" s="21">
        <v>13</v>
      </c>
      <c r="K61" s="21">
        <v>9</v>
      </c>
      <c r="L61" s="21">
        <v>9</v>
      </c>
      <c r="M61" s="27">
        <v>84</v>
      </c>
      <c r="N61" s="21"/>
      <c r="O61" s="21"/>
      <c r="P61" s="21"/>
      <c r="Q61" s="21">
        <v>235</v>
      </c>
      <c r="R61" s="77">
        <f t="shared" si="1"/>
        <v>0.20328719723183392</v>
      </c>
    </row>
    <row r="62" spans="2:18" x14ac:dyDescent="0.25">
      <c r="B62" s="26" t="s">
        <v>90</v>
      </c>
      <c r="C62" s="21"/>
      <c r="D62" s="21">
        <v>56</v>
      </c>
      <c r="E62" s="21">
        <v>37</v>
      </c>
      <c r="F62" s="21">
        <v>19</v>
      </c>
      <c r="G62" s="21">
        <v>21</v>
      </c>
      <c r="H62" s="21">
        <v>25</v>
      </c>
      <c r="I62" s="21">
        <v>5</v>
      </c>
      <c r="J62" s="21">
        <v>12</v>
      </c>
      <c r="K62" s="21">
        <v>16</v>
      </c>
      <c r="L62" s="21">
        <v>10</v>
      </c>
      <c r="M62" s="27">
        <v>72</v>
      </c>
      <c r="N62" s="21"/>
      <c r="O62" s="21"/>
      <c r="P62" s="21"/>
      <c r="Q62" s="21">
        <v>273</v>
      </c>
      <c r="R62" s="77">
        <f t="shared" si="1"/>
        <v>0.23615916955017302</v>
      </c>
    </row>
    <row r="63" spans="2:18" x14ac:dyDescent="0.25">
      <c r="B63" s="26" t="s">
        <v>91</v>
      </c>
      <c r="C63" s="21"/>
      <c r="D63" s="21">
        <v>36</v>
      </c>
      <c r="E63" s="21">
        <v>25</v>
      </c>
      <c r="F63" s="21">
        <v>24</v>
      </c>
      <c r="G63" s="21">
        <v>11</v>
      </c>
      <c r="H63" s="21">
        <v>14</v>
      </c>
      <c r="I63" s="21">
        <v>11</v>
      </c>
      <c r="J63" s="21">
        <v>17</v>
      </c>
      <c r="K63" s="21">
        <v>12</v>
      </c>
      <c r="L63" s="21">
        <v>11</v>
      </c>
      <c r="M63" s="21">
        <v>45</v>
      </c>
      <c r="N63" s="21"/>
      <c r="O63" s="21"/>
      <c r="P63" s="21"/>
      <c r="Q63" s="21">
        <v>206</v>
      </c>
      <c r="R63" s="77">
        <f t="shared" si="1"/>
        <v>0.1782006920415225</v>
      </c>
    </row>
    <row r="64" spans="2:18" x14ac:dyDescent="0.25">
      <c r="B64" s="26" t="s">
        <v>92</v>
      </c>
      <c r="C64" s="21"/>
      <c r="D64" s="21">
        <v>4</v>
      </c>
      <c r="E64" s="21">
        <v>5</v>
      </c>
      <c r="F64" s="21">
        <v>7</v>
      </c>
      <c r="G64" s="21">
        <v>4</v>
      </c>
      <c r="H64" s="21">
        <v>7</v>
      </c>
      <c r="I64" s="21">
        <v>7</v>
      </c>
      <c r="J64" s="21">
        <v>8</v>
      </c>
      <c r="K64" s="21">
        <v>2</v>
      </c>
      <c r="L64" s="21">
        <v>3</v>
      </c>
      <c r="M64" s="21">
        <v>5</v>
      </c>
      <c r="N64" s="21">
        <v>3</v>
      </c>
      <c r="O64" s="21">
        <v>1</v>
      </c>
      <c r="P64" s="21">
        <v>17</v>
      </c>
      <c r="Q64" s="21">
        <v>73</v>
      </c>
      <c r="R64" s="77">
        <f t="shared" si="1"/>
        <v>6.3148788927335636E-2</v>
      </c>
    </row>
    <row r="65" spans="2:18" x14ac:dyDescent="0.25">
      <c r="B65" s="26" t="s">
        <v>84</v>
      </c>
      <c r="C65" s="21">
        <v>1</v>
      </c>
      <c r="D65" s="21">
        <v>197</v>
      </c>
      <c r="E65" s="21">
        <v>109</v>
      </c>
      <c r="F65" s="21">
        <v>107</v>
      </c>
      <c r="G65" s="21">
        <v>77</v>
      </c>
      <c r="H65" s="21">
        <v>106</v>
      </c>
      <c r="I65" s="21">
        <v>50</v>
      </c>
      <c r="J65" s="21">
        <v>117</v>
      </c>
      <c r="K65" s="21">
        <v>54</v>
      </c>
      <c r="L65" s="21">
        <v>44</v>
      </c>
      <c r="M65" s="21">
        <v>273</v>
      </c>
      <c r="N65" s="21">
        <v>3</v>
      </c>
      <c r="O65" s="21">
        <v>1</v>
      </c>
      <c r="P65" s="21">
        <v>17</v>
      </c>
      <c r="Q65" s="21">
        <v>1156</v>
      </c>
      <c r="R65" s="77">
        <f t="shared" si="1"/>
        <v>1</v>
      </c>
    </row>
    <row r="67" spans="2:18" x14ac:dyDescent="0.25">
      <c r="B67" s="1" t="s">
        <v>170</v>
      </c>
    </row>
    <row r="68" spans="2:18" hidden="1" x14ac:dyDescent="0.25">
      <c r="B68" s="26" t="s">
        <v>81</v>
      </c>
      <c r="C68" s="26" t="s">
        <v>82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2:18" ht="30" x14ac:dyDescent="0.25">
      <c r="B69" s="29" t="s">
        <v>83</v>
      </c>
      <c r="C69" s="29">
        <v>0</v>
      </c>
      <c r="D69" s="29">
        <v>1</v>
      </c>
      <c r="E69" s="29">
        <v>2</v>
      </c>
      <c r="F69" s="29">
        <v>3</v>
      </c>
      <c r="G69" s="29">
        <v>4</v>
      </c>
      <c r="H69" s="29">
        <v>5</v>
      </c>
      <c r="I69" s="29">
        <v>6</v>
      </c>
      <c r="J69" s="29">
        <v>7</v>
      </c>
      <c r="K69" s="29">
        <v>8</v>
      </c>
      <c r="L69" s="29">
        <v>9</v>
      </c>
      <c r="M69" s="29">
        <v>10</v>
      </c>
      <c r="N69" s="29">
        <v>11</v>
      </c>
      <c r="O69" s="29">
        <v>12</v>
      </c>
      <c r="P69" s="29">
        <v>13</v>
      </c>
      <c r="Q69" s="29" t="s">
        <v>84</v>
      </c>
      <c r="R69" s="29" t="s">
        <v>83</v>
      </c>
    </row>
    <row r="70" spans="2:18" x14ac:dyDescent="0.25">
      <c r="B70" s="26" t="s">
        <v>85</v>
      </c>
      <c r="C70" s="21" t="str">
        <f>IF(C44="","",C44-C57)</f>
        <v/>
      </c>
      <c r="D70" s="21" t="str">
        <f t="shared" ref="D70:Q70" si="2">IF(D44="","",D44-D57)</f>
        <v/>
      </c>
      <c r="E70" s="21" t="str">
        <f t="shared" si="2"/>
        <v/>
      </c>
      <c r="F70" s="21" t="str">
        <f t="shared" si="2"/>
        <v/>
      </c>
      <c r="G70" s="21">
        <f t="shared" si="2"/>
        <v>1</v>
      </c>
      <c r="H70" s="21" t="str">
        <f t="shared" si="2"/>
        <v/>
      </c>
      <c r="I70" s="21" t="str">
        <f t="shared" si="2"/>
        <v/>
      </c>
      <c r="J70" s="21" t="str">
        <f t="shared" si="2"/>
        <v/>
      </c>
      <c r="K70" s="21" t="str">
        <f t="shared" si="2"/>
        <v/>
      </c>
      <c r="L70" s="21" t="str">
        <f t="shared" si="2"/>
        <v/>
      </c>
      <c r="M70" s="21" t="str">
        <f t="shared" si="2"/>
        <v/>
      </c>
      <c r="N70" s="21" t="str">
        <f t="shared" si="2"/>
        <v/>
      </c>
      <c r="O70" s="21" t="str">
        <f t="shared" si="2"/>
        <v/>
      </c>
      <c r="P70" s="21" t="str">
        <f t="shared" si="2"/>
        <v/>
      </c>
      <c r="Q70" s="21">
        <f t="shared" si="2"/>
        <v>0</v>
      </c>
      <c r="R70" s="26" t="s">
        <v>85</v>
      </c>
    </row>
    <row r="71" spans="2:18" x14ac:dyDescent="0.25">
      <c r="B71" s="26" t="s">
        <v>86</v>
      </c>
      <c r="C71" s="21" t="str">
        <f t="shared" ref="C71:Q71" si="3">IF(C45="","",C45-C58)</f>
        <v/>
      </c>
      <c r="D71" s="21">
        <f t="shared" si="3"/>
        <v>-4</v>
      </c>
      <c r="E71" s="21">
        <f t="shared" si="3"/>
        <v>4</v>
      </c>
      <c r="F71" s="21">
        <f t="shared" si="3"/>
        <v>-4</v>
      </c>
      <c r="G71" s="21">
        <f t="shared" si="3"/>
        <v>2</v>
      </c>
      <c r="H71" s="21">
        <f t="shared" si="3"/>
        <v>-2</v>
      </c>
      <c r="I71" s="21" t="str">
        <f t="shared" si="3"/>
        <v/>
      </c>
      <c r="J71" s="21" t="str">
        <f t="shared" si="3"/>
        <v/>
      </c>
      <c r="K71" s="21" t="str">
        <f t="shared" si="3"/>
        <v/>
      </c>
      <c r="L71" s="21" t="str">
        <f t="shared" si="3"/>
        <v/>
      </c>
      <c r="M71" s="21" t="str">
        <f t="shared" si="3"/>
        <v/>
      </c>
      <c r="N71" s="21" t="str">
        <f t="shared" si="3"/>
        <v/>
      </c>
      <c r="O71" s="21" t="str">
        <f t="shared" si="3"/>
        <v/>
      </c>
      <c r="P71" s="21" t="str">
        <f t="shared" si="3"/>
        <v/>
      </c>
      <c r="Q71" s="21">
        <f t="shared" si="3"/>
        <v>-4</v>
      </c>
      <c r="R71" s="26" t="s">
        <v>86</v>
      </c>
    </row>
    <row r="72" spans="2:18" x14ac:dyDescent="0.25">
      <c r="B72" s="26" t="s">
        <v>87</v>
      </c>
      <c r="C72" s="21">
        <f t="shared" ref="C72:Q72" si="4">IF(C46="","",C46-C59)</f>
        <v>1</v>
      </c>
      <c r="D72" s="21">
        <f t="shared" si="4"/>
        <v>-10</v>
      </c>
      <c r="E72" s="21">
        <f t="shared" si="4"/>
        <v>8</v>
      </c>
      <c r="F72" s="21">
        <f t="shared" si="4"/>
        <v>-4</v>
      </c>
      <c r="G72" s="21">
        <f t="shared" si="4"/>
        <v>-5</v>
      </c>
      <c r="H72" s="21">
        <f t="shared" si="4"/>
        <v>2</v>
      </c>
      <c r="I72" s="21">
        <f t="shared" si="4"/>
        <v>3</v>
      </c>
      <c r="J72" s="21">
        <f t="shared" si="4"/>
        <v>-5</v>
      </c>
      <c r="K72" s="21" t="str">
        <f t="shared" si="4"/>
        <v/>
      </c>
      <c r="L72" s="21" t="str">
        <f t="shared" si="4"/>
        <v/>
      </c>
      <c r="M72" s="21" t="str">
        <f t="shared" si="4"/>
        <v/>
      </c>
      <c r="N72" s="21" t="str">
        <f t="shared" si="4"/>
        <v/>
      </c>
      <c r="O72" s="21" t="str">
        <f t="shared" si="4"/>
        <v/>
      </c>
      <c r="P72" s="21" t="str">
        <f t="shared" si="4"/>
        <v/>
      </c>
      <c r="Q72" s="21">
        <f t="shared" si="4"/>
        <v>-10</v>
      </c>
      <c r="R72" s="26" t="s">
        <v>87</v>
      </c>
    </row>
    <row r="73" spans="2:18" x14ac:dyDescent="0.25">
      <c r="B73" s="26" t="s">
        <v>88</v>
      </c>
      <c r="C73" s="21">
        <f t="shared" ref="C73:Q73" si="5">IF(C47="","",C47-C60)</f>
        <v>1</v>
      </c>
      <c r="D73" s="21">
        <f t="shared" si="5"/>
        <v>-14</v>
      </c>
      <c r="E73" s="21">
        <f t="shared" si="5"/>
        <v>18</v>
      </c>
      <c r="F73" s="21">
        <f t="shared" si="5"/>
        <v>-4</v>
      </c>
      <c r="G73" s="21">
        <f t="shared" si="5"/>
        <v>3</v>
      </c>
      <c r="H73" s="21">
        <f t="shared" si="5"/>
        <v>-5</v>
      </c>
      <c r="I73" s="21">
        <f t="shared" si="5"/>
        <v>-1</v>
      </c>
      <c r="J73" s="21">
        <f t="shared" si="5"/>
        <v>8</v>
      </c>
      <c r="K73" s="21">
        <f t="shared" si="5"/>
        <v>-8</v>
      </c>
      <c r="L73" s="21">
        <f t="shared" si="5"/>
        <v>6</v>
      </c>
      <c r="M73" s="21">
        <f t="shared" si="5"/>
        <v>-3</v>
      </c>
      <c r="N73" s="21" t="str">
        <f t="shared" si="5"/>
        <v/>
      </c>
      <c r="O73" s="21" t="str">
        <f t="shared" si="5"/>
        <v/>
      </c>
      <c r="P73" s="21" t="str">
        <f t="shared" si="5"/>
        <v/>
      </c>
      <c r="Q73" s="21">
        <f t="shared" si="5"/>
        <v>1</v>
      </c>
      <c r="R73" s="26" t="s">
        <v>88</v>
      </c>
    </row>
    <row r="74" spans="2:18" x14ac:dyDescent="0.25">
      <c r="B74" s="26" t="s">
        <v>89</v>
      </c>
      <c r="C74" s="21" t="str">
        <f t="shared" ref="C74:Q74" si="6">IF(C48="","",C48-C61)</f>
        <v/>
      </c>
      <c r="D74" s="21">
        <f t="shared" si="6"/>
        <v>-20</v>
      </c>
      <c r="E74" s="21">
        <f t="shared" si="6"/>
        <v>33</v>
      </c>
      <c r="F74" s="21">
        <f t="shared" si="6"/>
        <v>0</v>
      </c>
      <c r="G74" s="21">
        <f t="shared" si="6"/>
        <v>5</v>
      </c>
      <c r="H74" s="21">
        <f t="shared" si="6"/>
        <v>-9</v>
      </c>
      <c r="I74" s="21">
        <f t="shared" si="6"/>
        <v>11</v>
      </c>
      <c r="J74" s="21">
        <f t="shared" si="6"/>
        <v>-3</v>
      </c>
      <c r="K74" s="21">
        <f t="shared" si="6"/>
        <v>5</v>
      </c>
      <c r="L74" s="21">
        <f t="shared" si="6"/>
        <v>2</v>
      </c>
      <c r="M74" s="21">
        <f t="shared" si="6"/>
        <v>-7</v>
      </c>
      <c r="N74" s="21" t="str">
        <f t="shared" si="6"/>
        <v/>
      </c>
      <c r="O74" s="21" t="str">
        <f t="shared" si="6"/>
        <v/>
      </c>
      <c r="P74" s="21" t="str">
        <f t="shared" si="6"/>
        <v/>
      </c>
      <c r="Q74" s="21">
        <f t="shared" si="6"/>
        <v>17</v>
      </c>
      <c r="R74" s="26" t="s">
        <v>89</v>
      </c>
    </row>
    <row r="75" spans="2:18" x14ac:dyDescent="0.25">
      <c r="B75" s="26" t="s">
        <v>90</v>
      </c>
      <c r="C75" s="21">
        <f t="shared" ref="C75:Q75" si="7">IF(C49="","",C49-C62)</f>
        <v>1</v>
      </c>
      <c r="D75" s="21">
        <f t="shared" si="7"/>
        <v>-32</v>
      </c>
      <c r="E75" s="21">
        <f t="shared" si="7"/>
        <v>29</v>
      </c>
      <c r="F75" s="21">
        <f t="shared" si="7"/>
        <v>18</v>
      </c>
      <c r="G75" s="21">
        <f t="shared" si="7"/>
        <v>-5</v>
      </c>
      <c r="H75" s="21">
        <f t="shared" si="7"/>
        <v>-5</v>
      </c>
      <c r="I75" s="21">
        <f t="shared" si="7"/>
        <v>15</v>
      </c>
      <c r="J75" s="21">
        <f t="shared" si="7"/>
        <v>-5</v>
      </c>
      <c r="K75" s="21">
        <f t="shared" si="7"/>
        <v>-1</v>
      </c>
      <c r="L75" s="21">
        <f t="shared" si="7"/>
        <v>8</v>
      </c>
      <c r="M75" s="21">
        <f t="shared" si="7"/>
        <v>5</v>
      </c>
      <c r="N75" s="21" t="str">
        <f t="shared" si="7"/>
        <v/>
      </c>
      <c r="O75" s="21" t="str">
        <f t="shared" si="7"/>
        <v/>
      </c>
      <c r="P75" s="21" t="str">
        <f t="shared" si="7"/>
        <v/>
      </c>
      <c r="Q75" s="21">
        <f t="shared" si="7"/>
        <v>28</v>
      </c>
      <c r="R75" s="26" t="s">
        <v>90</v>
      </c>
    </row>
    <row r="76" spans="2:18" x14ac:dyDescent="0.25">
      <c r="B76" s="26" t="s">
        <v>91</v>
      </c>
      <c r="C76" s="21">
        <f t="shared" ref="C76:Q76" si="8">IF(C50="","",C50-C63)</f>
        <v>1</v>
      </c>
      <c r="D76" s="21">
        <f t="shared" si="8"/>
        <v>-13</v>
      </c>
      <c r="E76" s="21">
        <f t="shared" si="8"/>
        <v>21</v>
      </c>
      <c r="F76" s="21">
        <f t="shared" si="8"/>
        <v>1</v>
      </c>
      <c r="G76" s="21">
        <f t="shared" si="8"/>
        <v>12</v>
      </c>
      <c r="H76" s="21">
        <f t="shared" si="8"/>
        <v>-4</v>
      </c>
      <c r="I76" s="21">
        <f t="shared" si="8"/>
        <v>2</v>
      </c>
      <c r="J76" s="21">
        <f t="shared" si="8"/>
        <v>-7</v>
      </c>
      <c r="K76" s="21">
        <f t="shared" si="8"/>
        <v>5</v>
      </c>
      <c r="L76" s="21">
        <f t="shared" si="8"/>
        <v>-3</v>
      </c>
      <c r="M76" s="21">
        <f t="shared" si="8"/>
        <v>2</v>
      </c>
      <c r="N76" s="21" t="str">
        <f t="shared" si="8"/>
        <v/>
      </c>
      <c r="O76" s="21" t="str">
        <f t="shared" si="8"/>
        <v/>
      </c>
      <c r="P76" s="21" t="str">
        <f t="shared" si="8"/>
        <v/>
      </c>
      <c r="Q76" s="21">
        <f t="shared" si="8"/>
        <v>17</v>
      </c>
      <c r="R76" s="26" t="s">
        <v>91</v>
      </c>
    </row>
    <row r="77" spans="2:18" x14ac:dyDescent="0.25">
      <c r="B77" s="26" t="s">
        <v>92</v>
      </c>
      <c r="C77" s="21" t="str">
        <f t="shared" ref="C77:Q77" si="9">IF(C51="","",C51-C64)</f>
        <v/>
      </c>
      <c r="D77" s="21">
        <f t="shared" si="9"/>
        <v>-3</v>
      </c>
      <c r="E77" s="21">
        <f t="shared" si="9"/>
        <v>3</v>
      </c>
      <c r="F77" s="21">
        <f t="shared" si="9"/>
        <v>5</v>
      </c>
      <c r="G77" s="21">
        <f t="shared" si="9"/>
        <v>1</v>
      </c>
      <c r="H77" s="21">
        <f t="shared" si="9"/>
        <v>-3</v>
      </c>
      <c r="I77" s="21">
        <f t="shared" si="9"/>
        <v>-2</v>
      </c>
      <c r="J77" s="21">
        <f t="shared" si="9"/>
        <v>-2</v>
      </c>
      <c r="K77" s="21">
        <f t="shared" si="9"/>
        <v>6</v>
      </c>
      <c r="L77" s="21">
        <f t="shared" si="9"/>
        <v>-1</v>
      </c>
      <c r="M77" s="21">
        <f t="shared" si="9"/>
        <v>-2</v>
      </c>
      <c r="N77" s="21">
        <f t="shared" si="9"/>
        <v>3</v>
      </c>
      <c r="O77" s="21">
        <f t="shared" si="9"/>
        <v>0</v>
      </c>
      <c r="P77" s="21">
        <f t="shared" si="9"/>
        <v>0</v>
      </c>
      <c r="Q77" s="21">
        <f t="shared" si="9"/>
        <v>5</v>
      </c>
      <c r="R77" s="26" t="s">
        <v>92</v>
      </c>
    </row>
    <row r="78" spans="2:18" x14ac:dyDescent="0.25">
      <c r="B78" s="26" t="s">
        <v>84</v>
      </c>
      <c r="C78" s="21">
        <f t="shared" ref="C78:Q78" si="10">IF(C52="","",C52-C65)</f>
        <v>4</v>
      </c>
      <c r="D78" s="21">
        <f t="shared" si="10"/>
        <v>-96</v>
      </c>
      <c r="E78" s="21">
        <f t="shared" si="10"/>
        <v>116</v>
      </c>
      <c r="F78" s="21">
        <f t="shared" si="10"/>
        <v>11</v>
      </c>
      <c r="G78" s="21">
        <f t="shared" si="10"/>
        <v>14</v>
      </c>
      <c r="H78" s="21">
        <f t="shared" si="10"/>
        <v>-26</v>
      </c>
      <c r="I78" s="21">
        <f t="shared" si="10"/>
        <v>28</v>
      </c>
      <c r="J78" s="21">
        <f t="shared" si="10"/>
        <v>-14</v>
      </c>
      <c r="K78" s="21">
        <f t="shared" si="10"/>
        <v>7</v>
      </c>
      <c r="L78" s="21">
        <f t="shared" si="10"/>
        <v>12</v>
      </c>
      <c r="M78" s="21">
        <f t="shared" si="10"/>
        <v>-5</v>
      </c>
      <c r="N78" s="21">
        <f t="shared" si="10"/>
        <v>3</v>
      </c>
      <c r="O78" s="21">
        <f t="shared" si="10"/>
        <v>0</v>
      </c>
      <c r="P78" s="21">
        <f t="shared" si="10"/>
        <v>0</v>
      </c>
      <c r="Q78" s="21">
        <f t="shared" si="10"/>
        <v>54</v>
      </c>
      <c r="R78" s="26" t="s">
        <v>84</v>
      </c>
    </row>
    <row r="79" spans="2:18" x14ac:dyDescent="0.25">
      <c r="B79" s="28"/>
    </row>
    <row r="80" spans="2:18" x14ac:dyDescent="0.25">
      <c r="B80" s="1" t="s">
        <v>96</v>
      </c>
    </row>
    <row r="81" spans="2:18" hidden="1" x14ac:dyDescent="0.25">
      <c r="B81" s="26" t="s">
        <v>81</v>
      </c>
      <c r="C81" s="26" t="s">
        <v>82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2:18" ht="30" x14ac:dyDescent="0.25">
      <c r="B82" s="29" t="s">
        <v>83</v>
      </c>
      <c r="C82" s="29">
        <v>0</v>
      </c>
      <c r="D82" s="29">
        <v>1</v>
      </c>
      <c r="E82" s="29">
        <v>2</v>
      </c>
      <c r="F82" s="29">
        <v>3</v>
      </c>
      <c r="G82" s="29">
        <v>4</v>
      </c>
      <c r="H82" s="29">
        <v>5</v>
      </c>
      <c r="I82" s="29">
        <v>6</v>
      </c>
      <c r="J82" s="29">
        <v>7</v>
      </c>
      <c r="K82" s="29">
        <v>8</v>
      </c>
      <c r="L82" s="29">
        <v>9</v>
      </c>
      <c r="M82" s="29">
        <v>10</v>
      </c>
      <c r="N82" s="29">
        <v>11</v>
      </c>
      <c r="O82" s="29">
        <v>12</v>
      </c>
      <c r="P82" s="29">
        <v>13</v>
      </c>
      <c r="Q82" s="29" t="s">
        <v>84</v>
      </c>
      <c r="R82" s="29" t="s">
        <v>168</v>
      </c>
    </row>
    <row r="83" spans="2:18" x14ac:dyDescent="0.25">
      <c r="B83" s="26" t="s">
        <v>85</v>
      </c>
      <c r="C83" s="21"/>
      <c r="D83" s="21"/>
      <c r="E83" s="21"/>
      <c r="F83" s="21">
        <v>1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>
        <v>1</v>
      </c>
      <c r="R83" s="77">
        <f>Q83/Q$91</f>
        <v>8.960573476702509E-4</v>
      </c>
    </row>
    <row r="84" spans="2:18" x14ac:dyDescent="0.25">
      <c r="B84" s="26" t="s">
        <v>86</v>
      </c>
      <c r="C84" s="21"/>
      <c r="D84" s="21">
        <v>2</v>
      </c>
      <c r="E84" s="21">
        <v>1</v>
      </c>
      <c r="F84" s="21">
        <v>7</v>
      </c>
      <c r="G84" s="21">
        <v>4</v>
      </c>
      <c r="H84" s="21">
        <v>10</v>
      </c>
      <c r="I84" s="21"/>
      <c r="J84" s="21"/>
      <c r="K84" s="21"/>
      <c r="L84" s="21"/>
      <c r="M84" s="21"/>
      <c r="N84" s="21"/>
      <c r="O84" s="21"/>
      <c r="P84" s="21"/>
      <c r="Q84" s="21">
        <v>24</v>
      </c>
      <c r="R84" s="77">
        <f t="shared" ref="R84:R91" si="11">Q84/Q$91</f>
        <v>2.1505376344086023E-2</v>
      </c>
    </row>
    <row r="85" spans="2:18" x14ac:dyDescent="0.25">
      <c r="B85" s="26" t="s">
        <v>87</v>
      </c>
      <c r="C85" s="21">
        <v>2</v>
      </c>
      <c r="D85" s="21">
        <v>6</v>
      </c>
      <c r="E85" s="21">
        <v>10</v>
      </c>
      <c r="F85" s="21">
        <v>18</v>
      </c>
      <c r="G85" s="21">
        <v>16</v>
      </c>
      <c r="H85" s="21">
        <v>17</v>
      </c>
      <c r="I85" s="21">
        <v>5</v>
      </c>
      <c r="J85" s="21">
        <v>61</v>
      </c>
      <c r="K85" s="21"/>
      <c r="L85" s="21"/>
      <c r="M85" s="21"/>
      <c r="N85" s="21"/>
      <c r="O85" s="21"/>
      <c r="P85" s="21"/>
      <c r="Q85" s="21">
        <v>135</v>
      </c>
      <c r="R85" s="77">
        <f t="shared" si="11"/>
        <v>0.12096774193548387</v>
      </c>
    </row>
    <row r="86" spans="2:18" x14ac:dyDescent="0.25">
      <c r="B86" s="26" t="s">
        <v>88</v>
      </c>
      <c r="C86" s="21">
        <v>2</v>
      </c>
      <c r="D86" s="21">
        <v>13</v>
      </c>
      <c r="E86" s="21">
        <v>19</v>
      </c>
      <c r="F86" s="21">
        <v>23</v>
      </c>
      <c r="G86" s="21">
        <v>17</v>
      </c>
      <c r="H86" s="21">
        <v>19</v>
      </c>
      <c r="I86" s="21">
        <v>13</v>
      </c>
      <c r="J86" s="21">
        <v>6</v>
      </c>
      <c r="K86" s="21">
        <v>13</v>
      </c>
      <c r="L86" s="21">
        <v>10</v>
      </c>
      <c r="M86" s="27">
        <v>80</v>
      </c>
      <c r="N86" s="21"/>
      <c r="O86" s="21"/>
      <c r="P86" s="21"/>
      <c r="Q86" s="21">
        <v>215</v>
      </c>
      <c r="R86" s="77">
        <f t="shared" si="11"/>
        <v>0.19265232974910393</v>
      </c>
    </row>
    <row r="87" spans="2:18" x14ac:dyDescent="0.25">
      <c r="B87" s="26" t="s">
        <v>89</v>
      </c>
      <c r="C87" s="21">
        <v>2</v>
      </c>
      <c r="D87" s="21">
        <v>19</v>
      </c>
      <c r="E87" s="21">
        <v>19</v>
      </c>
      <c r="F87" s="21">
        <v>16</v>
      </c>
      <c r="G87" s="21">
        <v>14</v>
      </c>
      <c r="H87" s="21">
        <v>24</v>
      </c>
      <c r="I87" s="21">
        <v>10</v>
      </c>
      <c r="J87" s="21">
        <v>12</v>
      </c>
      <c r="K87" s="21">
        <v>9</v>
      </c>
      <c r="L87" s="21">
        <v>10</v>
      </c>
      <c r="M87" s="27">
        <v>90</v>
      </c>
      <c r="N87" s="21"/>
      <c r="O87" s="21"/>
      <c r="P87" s="21"/>
      <c r="Q87" s="21">
        <v>225</v>
      </c>
      <c r="R87" s="77">
        <f t="shared" si="11"/>
        <v>0.20161290322580644</v>
      </c>
    </row>
    <row r="88" spans="2:18" x14ac:dyDescent="0.25">
      <c r="B88" s="26" t="s">
        <v>90</v>
      </c>
      <c r="C88" s="21">
        <v>5</v>
      </c>
      <c r="D88" s="21">
        <v>18</v>
      </c>
      <c r="E88" s="21">
        <v>38</v>
      </c>
      <c r="F88" s="21">
        <v>20</v>
      </c>
      <c r="G88" s="21">
        <v>24</v>
      </c>
      <c r="H88" s="21">
        <v>21</v>
      </c>
      <c r="I88" s="21">
        <v>7</v>
      </c>
      <c r="J88" s="21">
        <v>14</v>
      </c>
      <c r="K88" s="21">
        <v>18</v>
      </c>
      <c r="L88" s="21">
        <v>12</v>
      </c>
      <c r="M88" s="27">
        <v>82</v>
      </c>
      <c r="N88" s="21"/>
      <c r="O88" s="21"/>
      <c r="P88" s="21"/>
      <c r="Q88" s="21">
        <v>259</v>
      </c>
      <c r="R88" s="77">
        <f t="shared" si="11"/>
        <v>0.23207885304659498</v>
      </c>
    </row>
    <row r="89" spans="2:18" x14ac:dyDescent="0.25">
      <c r="B89" s="26" t="s">
        <v>91</v>
      </c>
      <c r="C89" s="21">
        <v>1</v>
      </c>
      <c r="D89" s="21">
        <v>13</v>
      </c>
      <c r="E89" s="21">
        <v>23</v>
      </c>
      <c r="F89" s="21">
        <v>23</v>
      </c>
      <c r="G89" s="21">
        <v>13</v>
      </c>
      <c r="H89" s="21">
        <v>17</v>
      </c>
      <c r="I89" s="21">
        <v>11</v>
      </c>
      <c r="J89" s="21">
        <v>16</v>
      </c>
      <c r="K89" s="21">
        <v>13</v>
      </c>
      <c r="L89" s="21">
        <v>11</v>
      </c>
      <c r="M89" s="21">
        <v>49</v>
      </c>
      <c r="N89" s="21"/>
      <c r="O89" s="21"/>
      <c r="P89" s="21"/>
      <c r="Q89" s="21">
        <v>190</v>
      </c>
      <c r="R89" s="77">
        <f t="shared" si="11"/>
        <v>0.17025089605734767</v>
      </c>
    </row>
    <row r="90" spans="2:18" x14ac:dyDescent="0.25">
      <c r="B90" s="26" t="s">
        <v>92</v>
      </c>
      <c r="C90" s="21">
        <v>1</v>
      </c>
      <c r="D90" s="21">
        <v>2</v>
      </c>
      <c r="E90" s="21">
        <v>4</v>
      </c>
      <c r="F90" s="21">
        <v>5</v>
      </c>
      <c r="G90" s="21">
        <v>4</v>
      </c>
      <c r="H90" s="21">
        <v>7</v>
      </c>
      <c r="I90" s="21">
        <v>6</v>
      </c>
      <c r="J90" s="21">
        <v>7</v>
      </c>
      <c r="K90" s="21">
        <v>3</v>
      </c>
      <c r="L90" s="21">
        <v>4</v>
      </c>
      <c r="M90" s="21">
        <v>4</v>
      </c>
      <c r="N90" s="21">
        <v>3</v>
      </c>
      <c r="O90" s="21">
        <v>1</v>
      </c>
      <c r="P90" s="21">
        <v>16</v>
      </c>
      <c r="Q90" s="21">
        <v>67</v>
      </c>
      <c r="R90" s="77">
        <f t="shared" si="11"/>
        <v>6.0035842293906808E-2</v>
      </c>
    </row>
    <row r="91" spans="2:18" x14ac:dyDescent="0.25">
      <c r="B91" s="26" t="s">
        <v>84</v>
      </c>
      <c r="C91" s="21">
        <v>13</v>
      </c>
      <c r="D91" s="21">
        <v>73</v>
      </c>
      <c r="E91" s="21">
        <v>114</v>
      </c>
      <c r="F91" s="21">
        <v>113</v>
      </c>
      <c r="G91" s="21">
        <v>92</v>
      </c>
      <c r="H91" s="21">
        <v>115</v>
      </c>
      <c r="I91" s="21">
        <v>52</v>
      </c>
      <c r="J91" s="21">
        <v>116</v>
      </c>
      <c r="K91" s="21">
        <v>56</v>
      </c>
      <c r="L91" s="21">
        <v>47</v>
      </c>
      <c r="M91" s="21">
        <v>305</v>
      </c>
      <c r="N91" s="21">
        <v>3</v>
      </c>
      <c r="O91" s="21">
        <v>1</v>
      </c>
      <c r="P91" s="21">
        <v>16</v>
      </c>
      <c r="Q91" s="21">
        <v>1116</v>
      </c>
      <c r="R91" s="77">
        <f t="shared" si="11"/>
        <v>1</v>
      </c>
    </row>
    <row r="93" spans="2:18" x14ac:dyDescent="0.25">
      <c r="B93" s="1" t="s">
        <v>102</v>
      </c>
    </row>
    <row r="94" spans="2:18" hidden="1" x14ac:dyDescent="0.25">
      <c r="B94" s="26" t="s">
        <v>81</v>
      </c>
      <c r="C94" s="26" t="s">
        <v>82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2:18" ht="30" x14ac:dyDescent="0.25">
      <c r="B95" s="29" t="s">
        <v>83</v>
      </c>
      <c r="C95" s="29">
        <v>0</v>
      </c>
      <c r="D95" s="29">
        <v>1</v>
      </c>
      <c r="E95" s="29">
        <v>2</v>
      </c>
      <c r="F95" s="29">
        <v>3</v>
      </c>
      <c r="G95" s="29">
        <v>4</v>
      </c>
      <c r="H95" s="29">
        <v>5</v>
      </c>
      <c r="I95" s="29">
        <v>6</v>
      </c>
      <c r="J95" s="29">
        <v>7</v>
      </c>
      <c r="K95" s="29">
        <v>8</v>
      </c>
      <c r="L95" s="29">
        <v>9</v>
      </c>
      <c r="M95" s="29">
        <v>10</v>
      </c>
      <c r="N95" s="29">
        <v>11</v>
      </c>
      <c r="O95" s="29">
        <v>12</v>
      </c>
      <c r="P95" s="29">
        <v>13</v>
      </c>
      <c r="Q95" s="29" t="s">
        <v>84</v>
      </c>
      <c r="R95" s="29" t="s">
        <v>83</v>
      </c>
    </row>
    <row r="96" spans="2:18" x14ac:dyDescent="0.25">
      <c r="B96" s="26" t="s">
        <v>85</v>
      </c>
      <c r="C96" s="21" t="str">
        <f t="shared" ref="C96:P96" si="12">IF(C57="","",C57-C83)</f>
        <v/>
      </c>
      <c r="D96" s="21" t="str">
        <f t="shared" si="12"/>
        <v/>
      </c>
      <c r="E96" s="21" t="str">
        <f t="shared" si="12"/>
        <v/>
      </c>
      <c r="F96" s="21">
        <f t="shared" si="12"/>
        <v>0</v>
      </c>
      <c r="G96" s="21" t="str">
        <f t="shared" si="12"/>
        <v/>
      </c>
      <c r="H96" s="21" t="str">
        <f t="shared" si="12"/>
        <v/>
      </c>
      <c r="I96" s="21" t="str">
        <f t="shared" si="12"/>
        <v/>
      </c>
      <c r="J96" s="21" t="str">
        <f t="shared" si="12"/>
        <v/>
      </c>
      <c r="K96" s="21" t="str">
        <f t="shared" si="12"/>
        <v/>
      </c>
      <c r="L96" s="21" t="str">
        <f t="shared" si="12"/>
        <v/>
      </c>
      <c r="M96" s="21" t="str">
        <f t="shared" si="12"/>
        <v/>
      </c>
      <c r="N96" s="21" t="str">
        <f t="shared" si="12"/>
        <v/>
      </c>
      <c r="O96" s="21" t="str">
        <f t="shared" si="12"/>
        <v/>
      </c>
      <c r="P96" s="21" t="str">
        <f t="shared" si="12"/>
        <v/>
      </c>
      <c r="Q96" s="21">
        <f>SUM(C96:P96)</f>
        <v>0</v>
      </c>
      <c r="R96" s="26" t="s">
        <v>85</v>
      </c>
    </row>
    <row r="97" spans="2:18" x14ac:dyDescent="0.25">
      <c r="B97" s="26" t="s">
        <v>86</v>
      </c>
      <c r="C97" s="21" t="str">
        <f t="shared" ref="C97:P97" si="13">IF(C58="","",C58-C84)</f>
        <v/>
      </c>
      <c r="D97" s="21">
        <f t="shared" si="13"/>
        <v>3</v>
      </c>
      <c r="E97" s="21">
        <f t="shared" si="13"/>
        <v>0</v>
      </c>
      <c r="F97" s="21">
        <f t="shared" si="13"/>
        <v>-2</v>
      </c>
      <c r="G97" s="21">
        <f t="shared" si="13"/>
        <v>-2</v>
      </c>
      <c r="H97" s="21">
        <f t="shared" si="13"/>
        <v>1</v>
      </c>
      <c r="I97" s="21" t="str">
        <f t="shared" si="13"/>
        <v/>
      </c>
      <c r="J97" s="21" t="str">
        <f t="shared" si="13"/>
        <v/>
      </c>
      <c r="K97" s="21" t="str">
        <f t="shared" si="13"/>
        <v/>
      </c>
      <c r="L97" s="21" t="str">
        <f t="shared" si="13"/>
        <v/>
      </c>
      <c r="M97" s="21" t="str">
        <f t="shared" si="13"/>
        <v/>
      </c>
      <c r="N97" s="21" t="str">
        <f t="shared" si="13"/>
        <v/>
      </c>
      <c r="O97" s="21" t="str">
        <f t="shared" si="13"/>
        <v/>
      </c>
      <c r="P97" s="21" t="str">
        <f t="shared" si="13"/>
        <v/>
      </c>
      <c r="Q97" s="21">
        <f t="shared" ref="Q97:Q104" si="14">SUM(C97:P97)</f>
        <v>0</v>
      </c>
      <c r="R97" s="26" t="s">
        <v>86</v>
      </c>
    </row>
    <row r="98" spans="2:18" x14ac:dyDescent="0.25">
      <c r="B98" s="26" t="s">
        <v>87</v>
      </c>
      <c r="C98" s="21" t="str">
        <f t="shared" ref="C98:P98" si="15">IF(C59="","",C59-C85)</f>
        <v/>
      </c>
      <c r="D98" s="21">
        <f t="shared" si="15"/>
        <v>10</v>
      </c>
      <c r="E98" s="21">
        <f t="shared" si="15"/>
        <v>-3</v>
      </c>
      <c r="F98" s="21">
        <f t="shared" si="15"/>
        <v>-6</v>
      </c>
      <c r="G98" s="21">
        <f t="shared" si="15"/>
        <v>-3</v>
      </c>
      <c r="H98" s="21">
        <f t="shared" si="15"/>
        <v>-6</v>
      </c>
      <c r="I98" s="21">
        <f t="shared" si="15"/>
        <v>0</v>
      </c>
      <c r="J98" s="21">
        <f t="shared" si="15"/>
        <v>1</v>
      </c>
      <c r="K98" s="21" t="str">
        <f t="shared" si="15"/>
        <v/>
      </c>
      <c r="L98" s="21" t="str">
        <f t="shared" si="15"/>
        <v/>
      </c>
      <c r="M98" s="21" t="str">
        <f t="shared" si="15"/>
        <v/>
      </c>
      <c r="N98" s="21" t="str">
        <f t="shared" si="15"/>
        <v/>
      </c>
      <c r="O98" s="21" t="str">
        <f t="shared" si="15"/>
        <v/>
      </c>
      <c r="P98" s="21" t="str">
        <f t="shared" si="15"/>
        <v/>
      </c>
      <c r="Q98" s="21">
        <f t="shared" si="14"/>
        <v>-7</v>
      </c>
      <c r="R98" s="26" t="s">
        <v>87</v>
      </c>
    </row>
    <row r="99" spans="2:18" x14ac:dyDescent="0.25">
      <c r="B99" s="26" t="s">
        <v>88</v>
      </c>
      <c r="C99" s="21">
        <f t="shared" ref="C99:P99" si="16">IF(C60="","",C60-C86)</f>
        <v>-1</v>
      </c>
      <c r="D99" s="21">
        <f t="shared" si="16"/>
        <v>19</v>
      </c>
      <c r="E99" s="21">
        <f t="shared" si="16"/>
        <v>-2</v>
      </c>
      <c r="F99" s="21">
        <f t="shared" si="16"/>
        <v>-2</v>
      </c>
      <c r="G99" s="21">
        <f t="shared" si="16"/>
        <v>-1</v>
      </c>
      <c r="H99" s="21">
        <f t="shared" si="16"/>
        <v>0</v>
      </c>
      <c r="I99" s="21">
        <f t="shared" si="16"/>
        <v>1</v>
      </c>
      <c r="J99" s="21">
        <f t="shared" si="16"/>
        <v>-1</v>
      </c>
      <c r="K99" s="21">
        <f t="shared" si="16"/>
        <v>2</v>
      </c>
      <c r="L99" s="21">
        <f t="shared" si="16"/>
        <v>1</v>
      </c>
      <c r="M99" s="21">
        <f t="shared" si="16"/>
        <v>-13</v>
      </c>
      <c r="N99" s="21" t="str">
        <f t="shared" si="16"/>
        <v/>
      </c>
      <c r="O99" s="21" t="str">
        <f t="shared" si="16"/>
        <v/>
      </c>
      <c r="P99" s="21" t="str">
        <f t="shared" si="16"/>
        <v/>
      </c>
      <c r="Q99" s="21">
        <f t="shared" si="14"/>
        <v>3</v>
      </c>
      <c r="R99" s="26" t="s">
        <v>88</v>
      </c>
    </row>
    <row r="100" spans="2:18" x14ac:dyDescent="0.25">
      <c r="B100" s="26" t="s">
        <v>89</v>
      </c>
      <c r="C100" s="21" t="str">
        <f t="shared" ref="C100:P100" si="17">IF(C61="","",C61-C87)</f>
        <v/>
      </c>
      <c r="D100" s="21">
        <f t="shared" si="17"/>
        <v>29</v>
      </c>
      <c r="E100" s="21">
        <f t="shared" si="17"/>
        <v>-2</v>
      </c>
      <c r="F100" s="21">
        <f t="shared" si="17"/>
        <v>2</v>
      </c>
      <c r="G100" s="21">
        <f t="shared" si="17"/>
        <v>-4</v>
      </c>
      <c r="H100" s="21">
        <f t="shared" si="17"/>
        <v>-5</v>
      </c>
      <c r="I100" s="21">
        <f t="shared" si="17"/>
        <v>-2</v>
      </c>
      <c r="J100" s="21">
        <f t="shared" si="17"/>
        <v>1</v>
      </c>
      <c r="K100" s="21">
        <f t="shared" si="17"/>
        <v>0</v>
      </c>
      <c r="L100" s="21">
        <f t="shared" si="17"/>
        <v>-1</v>
      </c>
      <c r="M100" s="21">
        <f t="shared" si="17"/>
        <v>-6</v>
      </c>
      <c r="N100" s="21" t="str">
        <f t="shared" si="17"/>
        <v/>
      </c>
      <c r="O100" s="21" t="str">
        <f t="shared" si="17"/>
        <v/>
      </c>
      <c r="P100" s="21" t="str">
        <f t="shared" si="17"/>
        <v/>
      </c>
      <c r="Q100" s="21">
        <f t="shared" si="14"/>
        <v>12</v>
      </c>
      <c r="R100" s="26" t="s">
        <v>89</v>
      </c>
    </row>
    <row r="101" spans="2:18" x14ac:dyDescent="0.25">
      <c r="B101" s="26" t="s">
        <v>90</v>
      </c>
      <c r="C101" s="21" t="str">
        <f t="shared" ref="C101:P101" si="18">IF(C62="","",C62-C88)</f>
        <v/>
      </c>
      <c r="D101" s="21">
        <f t="shared" si="18"/>
        <v>38</v>
      </c>
      <c r="E101" s="21">
        <f t="shared" si="18"/>
        <v>-1</v>
      </c>
      <c r="F101" s="21">
        <f t="shared" si="18"/>
        <v>-1</v>
      </c>
      <c r="G101" s="21">
        <f t="shared" si="18"/>
        <v>-3</v>
      </c>
      <c r="H101" s="21">
        <f t="shared" si="18"/>
        <v>4</v>
      </c>
      <c r="I101" s="21">
        <f t="shared" si="18"/>
        <v>-2</v>
      </c>
      <c r="J101" s="21">
        <f t="shared" si="18"/>
        <v>-2</v>
      </c>
      <c r="K101" s="21">
        <f t="shared" si="18"/>
        <v>-2</v>
      </c>
      <c r="L101" s="21">
        <f t="shared" si="18"/>
        <v>-2</v>
      </c>
      <c r="M101" s="21">
        <f t="shared" si="18"/>
        <v>-10</v>
      </c>
      <c r="N101" s="21" t="str">
        <f t="shared" si="18"/>
        <v/>
      </c>
      <c r="O101" s="21" t="str">
        <f t="shared" si="18"/>
        <v/>
      </c>
      <c r="P101" s="21" t="str">
        <f t="shared" si="18"/>
        <v/>
      </c>
      <c r="Q101" s="21">
        <f t="shared" si="14"/>
        <v>19</v>
      </c>
      <c r="R101" s="26" t="s">
        <v>90</v>
      </c>
    </row>
    <row r="102" spans="2:18" x14ac:dyDescent="0.25">
      <c r="B102" s="26" t="s">
        <v>91</v>
      </c>
      <c r="C102" s="21" t="str">
        <f t="shared" ref="C102:P102" si="19">IF(C63="","",C63-C89)</f>
        <v/>
      </c>
      <c r="D102" s="21">
        <f t="shared" si="19"/>
        <v>23</v>
      </c>
      <c r="E102" s="21">
        <f t="shared" si="19"/>
        <v>2</v>
      </c>
      <c r="F102" s="21">
        <f t="shared" si="19"/>
        <v>1</v>
      </c>
      <c r="G102" s="21">
        <f t="shared" si="19"/>
        <v>-2</v>
      </c>
      <c r="H102" s="21">
        <f t="shared" si="19"/>
        <v>-3</v>
      </c>
      <c r="I102" s="21">
        <f t="shared" si="19"/>
        <v>0</v>
      </c>
      <c r="J102" s="21">
        <f t="shared" si="19"/>
        <v>1</v>
      </c>
      <c r="K102" s="21">
        <f t="shared" si="19"/>
        <v>-1</v>
      </c>
      <c r="L102" s="21">
        <f t="shared" si="19"/>
        <v>0</v>
      </c>
      <c r="M102" s="21">
        <f t="shared" si="19"/>
        <v>-4</v>
      </c>
      <c r="N102" s="21" t="str">
        <f t="shared" si="19"/>
        <v/>
      </c>
      <c r="O102" s="21" t="str">
        <f t="shared" si="19"/>
        <v/>
      </c>
      <c r="P102" s="21" t="str">
        <f t="shared" si="19"/>
        <v/>
      </c>
      <c r="Q102" s="21">
        <f t="shared" si="14"/>
        <v>17</v>
      </c>
      <c r="R102" s="26" t="s">
        <v>91</v>
      </c>
    </row>
    <row r="103" spans="2:18" x14ac:dyDescent="0.25">
      <c r="B103" s="26" t="s">
        <v>92</v>
      </c>
      <c r="C103" s="21" t="str">
        <f t="shared" ref="C103:P103" si="20">IF(C64="","",C64-C90)</f>
        <v/>
      </c>
      <c r="D103" s="21">
        <f t="shared" si="20"/>
        <v>2</v>
      </c>
      <c r="E103" s="21">
        <f t="shared" si="20"/>
        <v>1</v>
      </c>
      <c r="F103" s="21">
        <f t="shared" si="20"/>
        <v>2</v>
      </c>
      <c r="G103" s="21">
        <f t="shared" si="20"/>
        <v>0</v>
      </c>
      <c r="H103" s="21">
        <f t="shared" si="20"/>
        <v>0</v>
      </c>
      <c r="I103" s="21">
        <f t="shared" si="20"/>
        <v>1</v>
      </c>
      <c r="J103" s="21">
        <f t="shared" si="20"/>
        <v>1</v>
      </c>
      <c r="K103" s="21">
        <f t="shared" si="20"/>
        <v>-1</v>
      </c>
      <c r="L103" s="21">
        <f t="shared" si="20"/>
        <v>-1</v>
      </c>
      <c r="M103" s="21">
        <f t="shared" si="20"/>
        <v>1</v>
      </c>
      <c r="N103" s="21">
        <f t="shared" si="20"/>
        <v>0</v>
      </c>
      <c r="O103" s="21">
        <f t="shared" si="20"/>
        <v>0</v>
      </c>
      <c r="P103" s="21">
        <f t="shared" si="20"/>
        <v>1</v>
      </c>
      <c r="Q103" s="21">
        <f t="shared" si="14"/>
        <v>7</v>
      </c>
      <c r="R103" s="26" t="s">
        <v>92</v>
      </c>
    </row>
    <row r="104" spans="2:18" x14ac:dyDescent="0.25">
      <c r="B104" s="26" t="s">
        <v>84</v>
      </c>
      <c r="C104" s="21">
        <f t="shared" ref="C104:P104" si="21">IF(C65="","",C65-C91)</f>
        <v>-12</v>
      </c>
      <c r="D104" s="21">
        <f t="shared" si="21"/>
        <v>124</v>
      </c>
      <c r="E104" s="21">
        <f t="shared" si="21"/>
        <v>-5</v>
      </c>
      <c r="F104" s="21">
        <f t="shared" si="21"/>
        <v>-6</v>
      </c>
      <c r="G104" s="21">
        <f t="shared" si="21"/>
        <v>-15</v>
      </c>
      <c r="H104" s="21">
        <f t="shared" si="21"/>
        <v>-9</v>
      </c>
      <c r="I104" s="21">
        <f t="shared" si="21"/>
        <v>-2</v>
      </c>
      <c r="J104" s="21">
        <f t="shared" si="21"/>
        <v>1</v>
      </c>
      <c r="K104" s="21">
        <f t="shared" si="21"/>
        <v>-2</v>
      </c>
      <c r="L104" s="21">
        <f t="shared" si="21"/>
        <v>-3</v>
      </c>
      <c r="M104" s="21">
        <f t="shared" si="21"/>
        <v>-32</v>
      </c>
      <c r="N104" s="21">
        <f t="shared" si="21"/>
        <v>0</v>
      </c>
      <c r="O104" s="21">
        <f t="shared" si="21"/>
        <v>0</v>
      </c>
      <c r="P104" s="21">
        <f t="shared" si="21"/>
        <v>1</v>
      </c>
      <c r="Q104" s="21">
        <f t="shared" si="14"/>
        <v>40</v>
      </c>
      <c r="R104" s="26" t="s">
        <v>84</v>
      </c>
    </row>
    <row r="105" spans="2:18" x14ac:dyDescent="0.25">
      <c r="B105" s="28"/>
    </row>
    <row r="108" spans="2:18" x14ac:dyDescent="0.25">
      <c r="B108" t="s">
        <v>110</v>
      </c>
    </row>
    <row r="109" spans="2:18" x14ac:dyDescent="0.25">
      <c r="B109" s="6" t="s">
        <v>111</v>
      </c>
    </row>
  </sheetData>
  <conditionalFormatting sqref="C96:Q104">
    <cfRule type="colorScale" priority="5">
      <colorScale>
        <cfvo type="min"/>
        <cfvo type="max"/>
        <color rgb="FFFFEF9C"/>
        <color rgb="FF63BE7B"/>
      </colorScale>
    </cfRule>
  </conditionalFormatting>
  <conditionalFormatting sqref="R44:R51">
    <cfRule type="colorScale" priority="4">
      <colorScale>
        <cfvo type="min"/>
        <cfvo type="max"/>
        <color rgb="FFFCFCFF"/>
        <color rgb="FF63BE7B"/>
      </colorScale>
    </cfRule>
  </conditionalFormatting>
  <conditionalFormatting sqref="R57:R64">
    <cfRule type="colorScale" priority="3">
      <colorScale>
        <cfvo type="min"/>
        <cfvo type="max"/>
        <color rgb="FFFCFCFF"/>
        <color rgb="FF63BE7B"/>
      </colorScale>
    </cfRule>
  </conditionalFormatting>
  <conditionalFormatting sqref="R83:R90">
    <cfRule type="colorScale" priority="2">
      <colorScale>
        <cfvo type="min"/>
        <cfvo type="max"/>
        <color rgb="FFFCFCFF"/>
        <color rgb="FF63BE7B"/>
      </colorScale>
    </cfRule>
  </conditionalFormatting>
  <conditionalFormatting sqref="C70:Q78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B109" r:id="rId1" xr:uid="{00000000-0004-0000-0100-000000000000}"/>
    <hyperlink ref="B9" location="'Example 1'!A1" tooltip="Activate Example 1" display="• Example 1" xr:uid="{00000000-0004-0000-0100-000001000000}"/>
    <hyperlink ref="B12" location="'Example 2'!A1" tooltip="Activate Example 2" display="• Example 2" xr:uid="{00000000-0004-0000-0100-000002000000}"/>
    <hyperlink ref="B15" location="'Example 3'!A1" tooltip="Activate Example 3" display="• Example 3" xr:uid="{00000000-0004-0000-0100-000003000000}"/>
    <hyperlink ref="B18" location="'Example 4'!A1" tooltip="Activate Example 4" display="• Example 4" xr:uid="{00000000-0004-0000-0100-000004000000}"/>
    <hyperlink ref="B21" location="'Pension Calc1'!A1" tooltip="Activate Pension Calc1" display="• Pension Calc1" xr:uid="{00000000-0004-0000-0100-000005000000}"/>
    <hyperlink ref="B22" location="'Pension Calc2'!A1" tooltip="Activate Pension Calc2" display="• Pension Calc2" xr:uid="{00000000-0004-0000-0100-000006000000}"/>
    <hyperlink ref="B24" location="'USW Local2010 Salaries'!A1" tooltip="Activate USW Local2010 Salaries" display="• USW Local2010 Salaries" xr:uid="{00000000-0004-0000-0100-000007000000}"/>
    <hyperlink ref="D28" r:id="rId2" xr:uid="{00000000-0004-0000-0100-000008000000}"/>
  </hyperlinks>
  <printOptions horizontalCentered="1"/>
  <pageMargins left="0" right="0" top="0.5" bottom="0.5" header="0.3" footer="0.3"/>
  <pageSetup scale="65" orientation="landscape" r:id="rId3"/>
  <headerFooter>
    <oddHeader>&amp;C&amp;"-,Bold"&amp;14Know Your Paystub 2017 - &amp;A</oddHeader>
    <oddFooter>&amp;C&amp;8&amp;F - &amp;A - &amp;D - page &amp;P of &amp;N</oddFooter>
  </headerFooter>
  <rowBreaks count="1" manualBreakCount="1">
    <brk id="5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R40"/>
  <sheetViews>
    <sheetView zoomScale="90" zoomScaleNormal="90" workbookViewId="0"/>
  </sheetViews>
  <sheetFormatPr defaultRowHeight="15" x14ac:dyDescent="0.25"/>
  <cols>
    <col min="1" max="8" width="9.140625" style="38"/>
    <col min="9" max="9" width="10.5703125" style="38" customWidth="1"/>
    <col min="10" max="13" width="9.140625" style="38"/>
    <col min="14" max="14" width="20.42578125" style="38" customWidth="1"/>
    <col min="15" max="15" width="11.140625" style="38" customWidth="1"/>
    <col min="16" max="20" width="10" style="38" customWidth="1"/>
    <col min="21" max="22" width="11.140625" style="38" customWidth="1"/>
    <col min="23" max="16384" width="9.140625" style="38"/>
  </cols>
  <sheetData>
    <row r="1" spans="2:18" ht="18.75" x14ac:dyDescent="0.3">
      <c r="B1" s="37" t="s">
        <v>180</v>
      </c>
      <c r="G1" s="39"/>
      <c r="N1" s="101" t="s">
        <v>164</v>
      </c>
      <c r="O1" s="102"/>
      <c r="P1" s="99" t="s">
        <v>35</v>
      </c>
      <c r="Q1" s="100"/>
    </row>
    <row r="3" spans="2:18" x14ac:dyDescent="0.25">
      <c r="N3" s="40" t="s">
        <v>47</v>
      </c>
      <c r="O3" s="39" t="s">
        <v>104</v>
      </c>
    </row>
    <row r="4" spans="2:18" x14ac:dyDescent="0.25">
      <c r="N4" s="34">
        <v>2017</v>
      </c>
      <c r="O4" s="31">
        <v>49489</v>
      </c>
      <c r="P4" s="32">
        <v>1</v>
      </c>
    </row>
    <row r="6" spans="2:18" x14ac:dyDescent="0.25">
      <c r="N6" s="39" t="s">
        <v>105</v>
      </c>
    </row>
    <row r="7" spans="2:18" x14ac:dyDescent="0.25">
      <c r="N7" s="41">
        <f>ROUND(O4/12,2)*P4</f>
        <v>4124.08</v>
      </c>
      <c r="O7" s="38" t="s">
        <v>68</v>
      </c>
    </row>
    <row r="9" spans="2:18" x14ac:dyDescent="0.25">
      <c r="N9" s="39" t="s">
        <v>106</v>
      </c>
    </row>
    <row r="10" spans="2:18" x14ac:dyDescent="0.25">
      <c r="N10" s="39" t="s">
        <v>107</v>
      </c>
    </row>
    <row r="11" spans="2:18" x14ac:dyDescent="0.25">
      <c r="N11" s="38" t="s">
        <v>69</v>
      </c>
      <c r="O11" s="33">
        <v>548.91999999999996</v>
      </c>
      <c r="P11" s="42">
        <f>12*O11/O4</f>
        <v>0.13310109317222008</v>
      </c>
      <c r="Q11" s="38" t="s">
        <v>36</v>
      </c>
    </row>
    <row r="12" spans="2:18" x14ac:dyDescent="0.25">
      <c r="N12" s="38" t="s">
        <v>70</v>
      </c>
      <c r="O12" s="33">
        <v>189.7</v>
      </c>
      <c r="P12" s="42">
        <f>O12/N7</f>
        <v>4.5998137766483677E-2</v>
      </c>
      <c r="Q12" s="38" t="s">
        <v>177</v>
      </c>
    </row>
    <row r="13" spans="2:18" x14ac:dyDescent="0.25">
      <c r="N13" s="38" t="s">
        <v>71</v>
      </c>
      <c r="O13" s="33">
        <v>67.22</v>
      </c>
      <c r="P13" s="42">
        <f>O13/N7</f>
        <v>1.6299392834280616E-2</v>
      </c>
      <c r="Q13" s="43">
        <v>1.8800000000000001E-2</v>
      </c>
      <c r="R13" s="38" t="s">
        <v>112</v>
      </c>
    </row>
    <row r="15" spans="2:18" x14ac:dyDescent="0.25">
      <c r="N15" s="39" t="s">
        <v>108</v>
      </c>
    </row>
    <row r="16" spans="2:18" x14ac:dyDescent="0.25">
      <c r="N16" s="38" t="s">
        <v>63</v>
      </c>
      <c r="O16" s="41">
        <f>IF(O$4&lt;ympe,O$4*0.07/12,ympe*0.07/12)</f>
        <v>288.68583333333339</v>
      </c>
      <c r="P16" s="42">
        <f>O16/N$7</f>
        <v>7.0000056578275252E-2</v>
      </c>
      <c r="Q16" s="38" t="s">
        <v>178</v>
      </c>
    </row>
    <row r="17" spans="2:17" x14ac:dyDescent="0.25">
      <c r="N17" s="38" t="s">
        <v>62</v>
      </c>
      <c r="O17" s="41">
        <f>IF(O$4&lt;ympe,0,((O$4-ympe)*0.09)/12)</f>
        <v>0</v>
      </c>
      <c r="P17" s="42">
        <f>O17/N$7</f>
        <v>0</v>
      </c>
      <c r="Q17" s="38" t="s">
        <v>179</v>
      </c>
    </row>
    <row r="18" spans="2:17" x14ac:dyDescent="0.25">
      <c r="N18" s="38" t="s">
        <v>64</v>
      </c>
      <c r="O18" s="41">
        <f>SUM(O16:O17)</f>
        <v>288.68583333333339</v>
      </c>
      <c r="P18" s="42">
        <f>O18/N$7</f>
        <v>7.0000056578275252E-2</v>
      </c>
      <c r="Q18" s="38" t="s">
        <v>72</v>
      </c>
    </row>
    <row r="19" spans="2:17" x14ac:dyDescent="0.25">
      <c r="N19" s="38" t="s">
        <v>61</v>
      </c>
      <c r="O19" s="33">
        <v>288.69</v>
      </c>
      <c r="P19" s="42">
        <f>O19/N$7</f>
        <v>7.0001066904618728E-2</v>
      </c>
      <c r="Q19" s="79" t="s">
        <v>192</v>
      </c>
    </row>
    <row r="21" spans="2:17" x14ac:dyDescent="0.25">
      <c r="N21" s="38" t="s">
        <v>39</v>
      </c>
      <c r="O21" s="33">
        <v>63.92</v>
      </c>
      <c r="P21" s="42">
        <f>O21/N$7</f>
        <v>1.5499214370235301E-2</v>
      </c>
      <c r="Q21" s="38" t="s">
        <v>46</v>
      </c>
    </row>
    <row r="22" spans="2:17" x14ac:dyDescent="0.25">
      <c r="N22" s="38" t="s">
        <v>40</v>
      </c>
      <c r="O22" s="33">
        <v>3.08</v>
      </c>
      <c r="P22" s="42">
        <f>O22/N$7</f>
        <v>7.4683323310896011E-4</v>
      </c>
      <c r="Q22" s="38" t="s">
        <v>45</v>
      </c>
    </row>
    <row r="24" spans="2:17" x14ac:dyDescent="0.25">
      <c r="N24" s="39" t="s">
        <v>109</v>
      </c>
    </row>
    <row r="25" spans="2:17" x14ac:dyDescent="0.25">
      <c r="N25" s="38" t="s">
        <v>65</v>
      </c>
      <c r="O25" s="33">
        <v>92.38</v>
      </c>
      <c r="P25" s="42">
        <f>O25/N$7</f>
        <v>2.2400147426820043E-2</v>
      </c>
      <c r="Q25" s="38" t="s">
        <v>195</v>
      </c>
    </row>
    <row r="26" spans="2:17" x14ac:dyDescent="0.25">
      <c r="N26" s="38" t="s">
        <v>66</v>
      </c>
      <c r="O26" s="33">
        <v>4.62</v>
      </c>
      <c r="P26" s="42">
        <f>O26/N$7</f>
        <v>1.1202498496634401E-3</v>
      </c>
      <c r="Q26" s="38" t="s">
        <v>205</v>
      </c>
    </row>
    <row r="28" spans="2:17" x14ac:dyDescent="0.25">
      <c r="N28" s="39" t="s">
        <v>67</v>
      </c>
    </row>
    <row r="29" spans="2:17" x14ac:dyDescent="0.25">
      <c r="N29" s="38" t="s">
        <v>63</v>
      </c>
      <c r="O29" s="41">
        <f>IF(O$4&lt;ympe,O$4*0.06/12,ympe*0.06/12)</f>
        <v>247.44499999999996</v>
      </c>
      <c r="P29" s="42">
        <f>O29/N$7</f>
        <v>6.0000048495664482E-2</v>
      </c>
      <c r="Q29" s="38" t="s">
        <v>93</v>
      </c>
    </row>
    <row r="30" spans="2:17" x14ac:dyDescent="0.25">
      <c r="N30" s="38" t="s">
        <v>62</v>
      </c>
      <c r="O30" s="41">
        <f>IF(O$4&lt;ympe,0,((O$4-ympe)*0.075)/12)</f>
        <v>0</v>
      </c>
      <c r="P30" s="42">
        <f>O30/N$7</f>
        <v>0</v>
      </c>
      <c r="Q30" s="38" t="s">
        <v>94</v>
      </c>
    </row>
    <row r="31" spans="2:17" x14ac:dyDescent="0.25">
      <c r="N31" s="38" t="s">
        <v>64</v>
      </c>
      <c r="O31" s="41">
        <f>SUM(O29:O30)</f>
        <v>247.44499999999996</v>
      </c>
      <c r="P31" s="42">
        <f>O31/N$7</f>
        <v>6.0000048495664482E-2</v>
      </c>
      <c r="Q31" s="38" t="s">
        <v>73</v>
      </c>
    </row>
    <row r="32" spans="2:17" x14ac:dyDescent="0.25">
      <c r="B32" s="38" t="s">
        <v>48</v>
      </c>
      <c r="N32" s="38" t="s">
        <v>61</v>
      </c>
      <c r="O32" s="33">
        <v>247.44</v>
      </c>
      <c r="P32" s="42">
        <f>O32/N$7</f>
        <v>5.9998836104052301E-2</v>
      </c>
    </row>
    <row r="33" spans="2:15" x14ac:dyDescent="0.25">
      <c r="B33" s="34" t="s">
        <v>49</v>
      </c>
      <c r="N33" s="38" t="s">
        <v>119</v>
      </c>
      <c r="O33" s="33">
        <v>0</v>
      </c>
    </row>
    <row r="34" spans="2:15" x14ac:dyDescent="0.25">
      <c r="B34" s="39" t="s">
        <v>52</v>
      </c>
      <c r="N34" s="44" t="s">
        <v>114</v>
      </c>
      <c r="O34" s="33">
        <v>73.41</v>
      </c>
    </row>
    <row r="35" spans="2:15" x14ac:dyDescent="0.25">
      <c r="B35" s="43">
        <v>7.0000000000000007E-2</v>
      </c>
      <c r="F35" s="39" t="s">
        <v>53</v>
      </c>
      <c r="N35" s="44" t="s">
        <v>115</v>
      </c>
      <c r="O35" s="33">
        <v>291.57</v>
      </c>
    </row>
    <row r="36" spans="2:15" x14ac:dyDescent="0.25">
      <c r="B36" s="43">
        <v>0.09</v>
      </c>
      <c r="C36" s="38" t="s">
        <v>50</v>
      </c>
      <c r="D36" s="43"/>
      <c r="E36" s="43">
        <v>0.06</v>
      </c>
      <c r="F36" s="38" t="s">
        <v>50</v>
      </c>
      <c r="N36" s="45" t="s">
        <v>116</v>
      </c>
      <c r="O36" s="41">
        <f>SUM(O32:O35)</f>
        <v>612.42000000000007</v>
      </c>
    </row>
    <row r="37" spans="2:15" x14ac:dyDescent="0.25">
      <c r="C37" s="38" t="s">
        <v>51</v>
      </c>
      <c r="D37" s="43"/>
      <c r="E37" s="43">
        <v>7.4999999999999997E-2</v>
      </c>
      <c r="F37" s="38" t="s">
        <v>51</v>
      </c>
      <c r="N37" s="45"/>
    </row>
    <row r="38" spans="2:15" x14ac:dyDescent="0.25">
      <c r="F38" s="38" t="s">
        <v>120</v>
      </c>
    </row>
    <row r="39" spans="2:15" x14ac:dyDescent="0.25">
      <c r="F39" s="38" t="s">
        <v>54</v>
      </c>
    </row>
    <row r="40" spans="2:15" x14ac:dyDescent="0.25">
      <c r="F40" s="38" t="s">
        <v>55</v>
      </c>
    </row>
  </sheetData>
  <sheetProtection password="DDB2" sheet="1" selectLockedCells="1"/>
  <mergeCells count="2">
    <mergeCell ref="P1:Q1"/>
    <mergeCell ref="N1:O1"/>
  </mergeCells>
  <hyperlinks>
    <hyperlink ref="B33" r:id="rId1" xr:uid="{00000000-0004-0000-0200-000000000000}"/>
    <hyperlink ref="N4" location="salary_2017" display="salary_2017" xr:uid="{00000000-0004-0000-0200-000001000000}"/>
  </hyperlinks>
  <printOptions horizontalCentered="1"/>
  <pageMargins left="0" right="0" top="0.5" bottom="0.5" header="0.3" footer="0.3"/>
  <pageSetup scale="65" orientation="landscape" r:id="rId2"/>
  <headerFooter>
    <oddHeader>&amp;C&amp;"-,Bold"&amp;14Know Your Paystub 2017 - &amp;A</oddHeader>
    <oddFooter>&amp;C&amp;8&amp;F - &amp;A - &amp;D - 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R39"/>
  <sheetViews>
    <sheetView zoomScale="90" zoomScaleNormal="90" workbookViewId="0"/>
  </sheetViews>
  <sheetFormatPr defaultRowHeight="15" x14ac:dyDescent="0.25"/>
  <cols>
    <col min="9" max="9" width="10.5703125" customWidth="1"/>
    <col min="14" max="14" width="20.42578125" customWidth="1"/>
    <col min="15" max="15" width="11.140625" customWidth="1"/>
    <col min="16" max="20" width="10" customWidth="1"/>
    <col min="21" max="21" width="11.140625" customWidth="1"/>
  </cols>
  <sheetData>
    <row r="1" spans="2:18" ht="18.75" x14ac:dyDescent="0.3">
      <c r="B1" s="15" t="s">
        <v>181</v>
      </c>
      <c r="G1" s="1"/>
      <c r="N1" s="101" t="s">
        <v>164</v>
      </c>
      <c r="O1" s="102"/>
      <c r="P1" s="99" t="s">
        <v>35</v>
      </c>
      <c r="Q1" s="100"/>
    </row>
    <row r="3" spans="2:18" x14ac:dyDescent="0.25">
      <c r="N3" s="19" t="s">
        <v>47</v>
      </c>
      <c r="O3" s="1" t="s">
        <v>104</v>
      </c>
    </row>
    <row r="4" spans="2:18" x14ac:dyDescent="0.25">
      <c r="N4" s="34">
        <v>2017</v>
      </c>
      <c r="O4" s="31">
        <v>56121</v>
      </c>
      <c r="P4" s="32">
        <v>1</v>
      </c>
    </row>
    <row r="6" spans="2:18" x14ac:dyDescent="0.25">
      <c r="N6" s="1" t="s">
        <v>105</v>
      </c>
    </row>
    <row r="7" spans="2:18" x14ac:dyDescent="0.25">
      <c r="N7" s="22">
        <f>ROUND(O4/12,2)*P4</f>
        <v>4676.75</v>
      </c>
      <c r="O7" t="s">
        <v>68</v>
      </c>
    </row>
    <row r="9" spans="2:18" x14ac:dyDescent="0.25">
      <c r="N9" s="1" t="s">
        <v>106</v>
      </c>
    </row>
    <row r="10" spans="2:18" x14ac:dyDescent="0.25">
      <c r="C10" t="s">
        <v>196</v>
      </c>
      <c r="N10" s="1" t="s">
        <v>107</v>
      </c>
    </row>
    <row r="11" spans="2:18" x14ac:dyDescent="0.25">
      <c r="N11" t="s">
        <v>69</v>
      </c>
      <c r="O11" s="33">
        <v>702.42</v>
      </c>
      <c r="P11" s="13">
        <f>12*O11/O4</f>
        <v>0.15019404500988934</v>
      </c>
      <c r="Q11" s="38" t="s">
        <v>36</v>
      </c>
    </row>
    <row r="12" spans="2:18" x14ac:dyDescent="0.25">
      <c r="N12" t="s">
        <v>70</v>
      </c>
      <c r="O12" s="33">
        <v>217.06</v>
      </c>
      <c r="P12" s="13">
        <f>O12/N7</f>
        <v>4.6412572833698616E-2</v>
      </c>
      <c r="Q12" s="38" t="s">
        <v>177</v>
      </c>
    </row>
    <row r="13" spans="2:18" x14ac:dyDescent="0.25">
      <c r="N13" t="s">
        <v>71</v>
      </c>
      <c r="O13" s="33">
        <v>76.23</v>
      </c>
      <c r="P13" s="13">
        <f>O13/N7</f>
        <v>1.6299780830705084E-2</v>
      </c>
      <c r="Q13" s="43">
        <v>1.8800000000000001E-2</v>
      </c>
      <c r="R13" t="s">
        <v>112</v>
      </c>
    </row>
    <row r="14" spans="2:18" x14ac:dyDescent="0.25">
      <c r="Q14" s="38"/>
    </row>
    <row r="15" spans="2:18" x14ac:dyDescent="0.25">
      <c r="N15" s="1" t="s">
        <v>108</v>
      </c>
      <c r="Q15" s="38"/>
    </row>
    <row r="16" spans="2:18" x14ac:dyDescent="0.25">
      <c r="N16" t="s">
        <v>63</v>
      </c>
      <c r="O16" s="22">
        <f>IF(O$4&lt;ympe,O$4*0.07/12,ympe*0.07/12)</f>
        <v>322.58333333333337</v>
      </c>
      <c r="P16" s="13">
        <f>O16/N$7</f>
        <v>6.897596265212666E-2</v>
      </c>
      <c r="Q16" s="38" t="s">
        <v>178</v>
      </c>
    </row>
    <row r="17" spans="2:17" x14ac:dyDescent="0.25">
      <c r="N17" t="s">
        <v>62</v>
      </c>
      <c r="O17" s="22">
        <f>IF(O$4&lt;ympe,0,((O$4-ympe)*0.09)/12)</f>
        <v>6.1574999999999998</v>
      </c>
      <c r="P17" s="13">
        <f>O17/N$7</f>
        <v>1.3166194472657294E-3</v>
      </c>
      <c r="Q17" s="38" t="s">
        <v>179</v>
      </c>
    </row>
    <row r="18" spans="2:17" x14ac:dyDescent="0.25">
      <c r="N18" t="s">
        <v>64</v>
      </c>
      <c r="O18" s="22">
        <f>SUM(O16:O17)</f>
        <v>328.7408333333334</v>
      </c>
      <c r="P18" s="13">
        <f>O18/N$7</f>
        <v>7.0292582099392403E-2</v>
      </c>
      <c r="Q18" s="38" t="s">
        <v>72</v>
      </c>
    </row>
    <row r="19" spans="2:17" x14ac:dyDescent="0.25">
      <c r="N19" t="s">
        <v>61</v>
      </c>
      <c r="O19" s="33">
        <v>328.74</v>
      </c>
      <c r="P19" s="13">
        <f>O19/N$7</f>
        <v>7.0292403912973755E-2</v>
      </c>
      <c r="Q19" s="79" t="s">
        <v>192</v>
      </c>
    </row>
    <row r="21" spans="2:17" x14ac:dyDescent="0.25">
      <c r="N21" t="s">
        <v>39</v>
      </c>
      <c r="O21" s="33">
        <v>72.489999999999995</v>
      </c>
      <c r="P21" s="13">
        <f>O21/N$7</f>
        <v>1.5500080183888383E-2</v>
      </c>
      <c r="Q21" t="s">
        <v>46</v>
      </c>
    </row>
    <row r="22" spans="2:17" x14ac:dyDescent="0.25">
      <c r="N22" t="s">
        <v>40</v>
      </c>
      <c r="O22" s="33">
        <v>3.08</v>
      </c>
      <c r="P22" s="13">
        <f>O22/N$7</f>
        <v>6.5857700326081147E-4</v>
      </c>
      <c r="Q22" t="s">
        <v>45</v>
      </c>
    </row>
    <row r="24" spans="2:17" x14ac:dyDescent="0.25">
      <c r="N24" s="1" t="s">
        <v>109</v>
      </c>
    </row>
    <row r="25" spans="2:17" x14ac:dyDescent="0.25">
      <c r="N25" t="s">
        <v>65</v>
      </c>
      <c r="O25" s="33">
        <v>104.76</v>
      </c>
      <c r="P25" s="13">
        <f>O25/N$7</f>
        <v>2.2400171058961887E-2</v>
      </c>
      <c r="Q25" s="38" t="s">
        <v>195</v>
      </c>
    </row>
    <row r="26" spans="2:17" x14ac:dyDescent="0.25">
      <c r="N26" t="s">
        <v>66</v>
      </c>
      <c r="O26" s="33">
        <v>4.62</v>
      </c>
      <c r="P26" s="13">
        <f>O26/N$7</f>
        <v>9.8786550489121726E-4</v>
      </c>
      <c r="Q26" s="38" t="s">
        <v>205</v>
      </c>
    </row>
    <row r="28" spans="2:17" x14ac:dyDescent="0.25">
      <c r="N28" s="1" t="s">
        <v>67</v>
      </c>
    </row>
    <row r="29" spans="2:17" x14ac:dyDescent="0.25">
      <c r="N29" t="s">
        <v>63</v>
      </c>
      <c r="O29" s="22">
        <f>IF(O$4&lt;ympe,O$4*0.06/12,ympe*0.06/12)</f>
        <v>276.5</v>
      </c>
      <c r="P29" s="13">
        <f>O29/N$7</f>
        <v>5.9122253701822849E-2</v>
      </c>
      <c r="Q29" t="s">
        <v>93</v>
      </c>
    </row>
    <row r="30" spans="2:17" x14ac:dyDescent="0.25">
      <c r="N30" t="s">
        <v>62</v>
      </c>
      <c r="O30" s="22">
        <f>IF(O$4&lt;ympe,0,((O$4-ympe)*0.075)/12)</f>
        <v>5.1312499999999996</v>
      </c>
      <c r="P30" s="13">
        <f>O30/N$7</f>
        <v>1.0971828727214411E-3</v>
      </c>
      <c r="Q30" t="s">
        <v>94</v>
      </c>
    </row>
    <row r="31" spans="2:17" x14ac:dyDescent="0.25">
      <c r="N31" t="s">
        <v>64</v>
      </c>
      <c r="O31" s="22">
        <f>SUM(O29:O30)</f>
        <v>281.63125000000002</v>
      </c>
      <c r="P31" s="13">
        <f>O31/N$7</f>
        <v>6.0219436574544295E-2</v>
      </c>
      <c r="Q31" t="s">
        <v>73</v>
      </c>
    </row>
    <row r="32" spans="2:17" x14ac:dyDescent="0.25">
      <c r="B32" t="s">
        <v>48</v>
      </c>
      <c r="N32" t="s">
        <v>61</v>
      </c>
      <c r="O32" s="33">
        <v>281.63</v>
      </c>
      <c r="P32" s="13">
        <f>O32/N$7</f>
        <v>6.0219169294916337E-2</v>
      </c>
    </row>
    <row r="33" spans="2:15" x14ac:dyDescent="0.25">
      <c r="B33" s="34" t="s">
        <v>49</v>
      </c>
      <c r="N33" t="s">
        <v>119</v>
      </c>
      <c r="O33" s="33">
        <v>0</v>
      </c>
    </row>
    <row r="34" spans="2:15" x14ac:dyDescent="0.25">
      <c r="B34" s="1" t="s">
        <v>52</v>
      </c>
      <c r="F34" s="1" t="s">
        <v>53</v>
      </c>
      <c r="N34" s="36" t="s">
        <v>114</v>
      </c>
      <c r="O34" s="33">
        <v>83.25</v>
      </c>
    </row>
    <row r="35" spans="2:15" x14ac:dyDescent="0.25">
      <c r="B35" s="18">
        <v>7.0000000000000007E-2</v>
      </c>
      <c r="C35" t="s">
        <v>50</v>
      </c>
      <c r="D35" s="18"/>
      <c r="E35" s="18">
        <v>0.06</v>
      </c>
      <c r="F35" t="s">
        <v>50</v>
      </c>
      <c r="N35" s="36" t="s">
        <v>115</v>
      </c>
      <c r="O35" s="33">
        <v>330.65</v>
      </c>
    </row>
    <row r="36" spans="2:15" x14ac:dyDescent="0.25">
      <c r="B36" s="18">
        <v>0.09</v>
      </c>
      <c r="C36" t="s">
        <v>51</v>
      </c>
      <c r="D36" s="18"/>
      <c r="E36" s="18">
        <v>7.4999999999999997E-2</v>
      </c>
      <c r="F36" t="s">
        <v>51</v>
      </c>
      <c r="N36" s="35" t="s">
        <v>116</v>
      </c>
      <c r="O36" s="22">
        <f>SUM(O32:O35)</f>
        <v>695.53</v>
      </c>
    </row>
    <row r="37" spans="2:15" x14ac:dyDescent="0.25">
      <c r="F37" t="s">
        <v>120</v>
      </c>
    </row>
    <row r="38" spans="2:15" x14ac:dyDescent="0.25">
      <c r="F38" t="s">
        <v>54</v>
      </c>
    </row>
    <row r="39" spans="2:15" x14ac:dyDescent="0.25">
      <c r="F39" t="s">
        <v>55</v>
      </c>
    </row>
  </sheetData>
  <sheetProtection password="DDB2" sheet="1" selectLockedCells="1"/>
  <mergeCells count="2">
    <mergeCell ref="P1:Q1"/>
    <mergeCell ref="N1:O1"/>
  </mergeCells>
  <hyperlinks>
    <hyperlink ref="B33" r:id="rId1" xr:uid="{00000000-0004-0000-0300-000000000000}"/>
    <hyperlink ref="N4" location="salary_2017" display="salary_2017" xr:uid="{00000000-0004-0000-0300-000001000000}"/>
  </hyperlinks>
  <printOptions horizontalCentered="1"/>
  <pageMargins left="0" right="0" top="0.5" bottom="0.5" header="0.3" footer="0.3"/>
  <pageSetup scale="65" orientation="landscape" r:id="rId2"/>
  <headerFooter>
    <oddHeader>&amp;C&amp;"-,Bold"&amp;14Know Your Paystub 2017 - &amp;A</oddHeader>
    <oddFooter>&amp;C&amp;8&amp;F - &amp;A - &amp;D - page &amp;P of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R39"/>
  <sheetViews>
    <sheetView zoomScale="90" zoomScaleNormal="90" workbookViewId="0"/>
  </sheetViews>
  <sheetFormatPr defaultRowHeight="15" x14ac:dyDescent="0.25"/>
  <cols>
    <col min="1" max="8" width="9.140625" style="38"/>
    <col min="9" max="9" width="10.5703125" style="38" customWidth="1"/>
    <col min="10" max="13" width="9.140625" style="38"/>
    <col min="14" max="14" width="20.42578125" style="38" customWidth="1"/>
    <col min="15" max="15" width="11.140625" style="38" customWidth="1"/>
    <col min="16" max="20" width="10" style="38" customWidth="1"/>
    <col min="21" max="22" width="11.140625" style="38" customWidth="1"/>
    <col min="23" max="16384" width="9.140625" style="38"/>
  </cols>
  <sheetData>
    <row r="1" spans="2:18" ht="18.75" x14ac:dyDescent="0.3">
      <c r="B1" s="37" t="s">
        <v>182</v>
      </c>
      <c r="G1" s="39"/>
      <c r="N1" s="101" t="s">
        <v>164</v>
      </c>
      <c r="O1" s="102"/>
      <c r="P1" s="99" t="s">
        <v>35</v>
      </c>
      <c r="Q1" s="100"/>
    </row>
    <row r="3" spans="2:18" x14ac:dyDescent="0.25">
      <c r="N3" s="40" t="s">
        <v>47</v>
      </c>
      <c r="O3" s="39" t="s">
        <v>104</v>
      </c>
    </row>
    <row r="4" spans="2:18" x14ac:dyDescent="0.25">
      <c r="N4" s="34">
        <v>2017</v>
      </c>
      <c r="O4" s="31">
        <v>63637</v>
      </c>
      <c r="P4" s="32">
        <v>1</v>
      </c>
    </row>
    <row r="6" spans="2:18" x14ac:dyDescent="0.25">
      <c r="N6" s="39" t="s">
        <v>105</v>
      </c>
    </row>
    <row r="7" spans="2:18" x14ac:dyDescent="0.25">
      <c r="N7" s="41">
        <f>ROUND(O4/12,2)*P4</f>
        <v>5303.08</v>
      </c>
      <c r="O7" s="38" t="s">
        <v>68</v>
      </c>
    </row>
    <row r="9" spans="2:18" x14ac:dyDescent="0.25">
      <c r="N9" s="39" t="s">
        <v>106</v>
      </c>
    </row>
    <row r="10" spans="2:18" x14ac:dyDescent="0.25">
      <c r="N10" s="39" t="s">
        <v>107</v>
      </c>
    </row>
    <row r="11" spans="2:18" x14ac:dyDescent="0.25">
      <c r="N11" s="38" t="s">
        <v>69</v>
      </c>
      <c r="O11" s="33">
        <v>963.87</v>
      </c>
      <c r="P11" s="42">
        <f>12*O11/O4</f>
        <v>0.18175652529188996</v>
      </c>
      <c r="Q11" s="38" t="s">
        <v>36</v>
      </c>
    </row>
    <row r="12" spans="2:18" x14ac:dyDescent="0.25">
      <c r="N12" s="38" t="s">
        <v>70</v>
      </c>
      <c r="O12" s="33">
        <v>264.23</v>
      </c>
      <c r="P12" s="42">
        <f>O12/N7</f>
        <v>4.9825761632862418E-2</v>
      </c>
      <c r="Q12" s="38" t="s">
        <v>177</v>
      </c>
    </row>
    <row r="13" spans="2:18" x14ac:dyDescent="0.25">
      <c r="N13" s="38" t="s">
        <v>71</v>
      </c>
      <c r="O13" s="33">
        <v>91.62</v>
      </c>
      <c r="P13" s="42">
        <f>O13/N7</f>
        <v>1.7276752377863431E-2</v>
      </c>
      <c r="Q13" s="43">
        <v>1.8800000000000001E-2</v>
      </c>
      <c r="R13" s="38" t="s">
        <v>112</v>
      </c>
    </row>
    <row r="15" spans="2:18" x14ac:dyDescent="0.25">
      <c r="N15" s="39" t="s">
        <v>108</v>
      </c>
    </row>
    <row r="16" spans="2:18" x14ac:dyDescent="0.25">
      <c r="N16" s="38" t="s">
        <v>63</v>
      </c>
      <c r="O16" s="41">
        <f>IF(O$4&lt;ympe,O$4*0.07/12,ympe*0.07/12)</f>
        <v>322.58333333333337</v>
      </c>
      <c r="P16" s="42">
        <f>O16/N$7</f>
        <v>6.0829429941342272E-2</v>
      </c>
      <c r="Q16" s="38" t="s">
        <v>178</v>
      </c>
    </row>
    <row r="17" spans="2:17" x14ac:dyDescent="0.25">
      <c r="N17" s="38" t="s">
        <v>62</v>
      </c>
      <c r="O17" s="41">
        <f>IF(O$4&lt;ympe,0,((O$4-ympe)*0.09)/12)</f>
        <v>62.527499999999996</v>
      </c>
      <c r="P17" s="42">
        <f>O17/N$7</f>
        <v>1.1790789503458366E-2</v>
      </c>
      <c r="Q17" s="38" t="s">
        <v>179</v>
      </c>
    </row>
    <row r="18" spans="2:17" x14ac:dyDescent="0.25">
      <c r="N18" s="38" t="s">
        <v>64</v>
      </c>
      <c r="O18" s="41">
        <f>SUM(O16:O17)</f>
        <v>385.11083333333335</v>
      </c>
      <c r="P18" s="42">
        <f>O18/N$7</f>
        <v>7.2620219444800641E-2</v>
      </c>
      <c r="Q18" s="38" t="s">
        <v>72</v>
      </c>
    </row>
    <row r="19" spans="2:17" x14ac:dyDescent="0.25">
      <c r="N19" s="38" t="s">
        <v>61</v>
      </c>
      <c r="O19" s="33">
        <v>385.11</v>
      </c>
      <c r="P19" s="42">
        <f>O19/N$7</f>
        <v>7.2620062303416125E-2</v>
      </c>
      <c r="Q19" s="79" t="s">
        <v>192</v>
      </c>
    </row>
    <row r="21" spans="2:17" x14ac:dyDescent="0.25">
      <c r="N21" s="38" t="s">
        <v>39</v>
      </c>
      <c r="O21" s="33">
        <v>87.12</v>
      </c>
      <c r="P21" s="42">
        <f>O21/N$7</f>
        <v>1.6428188901544009E-2</v>
      </c>
      <c r="Q21" s="38" t="s">
        <v>46</v>
      </c>
    </row>
    <row r="22" spans="2:17" x14ac:dyDescent="0.25">
      <c r="N22" s="38" t="s">
        <v>40</v>
      </c>
      <c r="O22" s="33">
        <v>3.2</v>
      </c>
      <c r="P22" s="42">
        <f>O22/N$7</f>
        <v>6.0342291649381123E-4</v>
      </c>
      <c r="Q22" s="38" t="s">
        <v>45</v>
      </c>
    </row>
    <row r="24" spans="2:17" x14ac:dyDescent="0.25">
      <c r="N24" s="39" t="s">
        <v>109</v>
      </c>
    </row>
    <row r="25" spans="2:17" x14ac:dyDescent="0.25">
      <c r="N25" s="38" t="s">
        <v>65</v>
      </c>
      <c r="O25" s="33">
        <v>118.79</v>
      </c>
      <c r="P25" s="42">
        <f>O25/N$7</f>
        <v>2.2400190078218696E-2</v>
      </c>
      <c r="Q25" s="38" t="s">
        <v>195</v>
      </c>
    </row>
    <row r="26" spans="2:17" x14ac:dyDescent="0.25">
      <c r="N26" s="38" t="s">
        <v>66</v>
      </c>
      <c r="O26" s="33">
        <v>4.8</v>
      </c>
      <c r="P26" s="42">
        <f>O26/N$7</f>
        <v>9.0513437474071669E-4</v>
      </c>
      <c r="Q26" s="38" t="s">
        <v>205</v>
      </c>
    </row>
    <row r="28" spans="2:17" x14ac:dyDescent="0.25">
      <c r="N28" s="39" t="s">
        <v>67</v>
      </c>
    </row>
    <row r="29" spans="2:17" x14ac:dyDescent="0.25">
      <c r="N29" s="38" t="s">
        <v>63</v>
      </c>
      <c r="O29" s="41">
        <f>IF(O$4&lt;ympe,O$4*0.06/12,ympe*0.06/12)</f>
        <v>276.5</v>
      </c>
      <c r="P29" s="42">
        <f>O29/N$7</f>
        <v>5.2139511378293368E-2</v>
      </c>
      <c r="Q29" s="38" t="s">
        <v>93</v>
      </c>
    </row>
    <row r="30" spans="2:17" x14ac:dyDescent="0.25">
      <c r="N30" s="38" t="s">
        <v>62</v>
      </c>
      <c r="O30" s="41">
        <f>IF(O$4&lt;ympe,0,((O$4-ympe)*0.075)/12)</f>
        <v>52.106249999999996</v>
      </c>
      <c r="P30" s="42">
        <f>O30/N$7</f>
        <v>9.8256579195486384E-3</v>
      </c>
      <c r="Q30" s="38" t="s">
        <v>94</v>
      </c>
    </row>
    <row r="31" spans="2:17" x14ac:dyDescent="0.25">
      <c r="N31" s="38" t="s">
        <v>64</v>
      </c>
      <c r="O31" s="41">
        <f>SUM(O29:O30)</f>
        <v>328.60624999999999</v>
      </c>
      <c r="P31" s="42">
        <f>O31/N$7</f>
        <v>6.1965169297842009E-2</v>
      </c>
      <c r="Q31" s="38" t="s">
        <v>73</v>
      </c>
    </row>
    <row r="32" spans="2:17" x14ac:dyDescent="0.25">
      <c r="B32" s="38" t="s">
        <v>48</v>
      </c>
      <c r="N32" s="38" t="s">
        <v>61</v>
      </c>
      <c r="O32" s="33">
        <v>328.61</v>
      </c>
      <c r="P32" s="42">
        <f>O32/N$7</f>
        <v>6.1965876434072281E-2</v>
      </c>
    </row>
    <row r="33" spans="2:15" x14ac:dyDescent="0.25">
      <c r="B33" s="34" t="s">
        <v>49</v>
      </c>
      <c r="N33" s="38" t="s">
        <v>119</v>
      </c>
      <c r="O33" s="33">
        <v>0</v>
      </c>
    </row>
    <row r="34" spans="2:15" x14ac:dyDescent="0.25">
      <c r="B34" s="39" t="s">
        <v>52</v>
      </c>
      <c r="F34" s="39" t="s">
        <v>53</v>
      </c>
      <c r="N34" s="44" t="s">
        <v>114</v>
      </c>
      <c r="O34" s="33">
        <v>94.39</v>
      </c>
    </row>
    <row r="35" spans="2:15" x14ac:dyDescent="0.25">
      <c r="B35" s="43">
        <v>7.0000000000000007E-2</v>
      </c>
      <c r="C35" s="38" t="s">
        <v>50</v>
      </c>
      <c r="D35" s="43"/>
      <c r="E35" s="43">
        <v>0.06</v>
      </c>
      <c r="F35" s="38" t="s">
        <v>50</v>
      </c>
      <c r="N35" s="44" t="s">
        <v>115</v>
      </c>
      <c r="O35" s="33">
        <v>374.93</v>
      </c>
    </row>
    <row r="36" spans="2:15" x14ac:dyDescent="0.25">
      <c r="B36" s="43">
        <v>0.09</v>
      </c>
      <c r="C36" s="38" t="s">
        <v>51</v>
      </c>
      <c r="D36" s="43"/>
      <c r="E36" s="43">
        <v>7.4999999999999997E-2</v>
      </c>
      <c r="F36" s="38" t="s">
        <v>51</v>
      </c>
      <c r="N36" s="45" t="s">
        <v>116</v>
      </c>
      <c r="O36" s="41">
        <f>SUM(O32:O35)</f>
        <v>797.93000000000006</v>
      </c>
    </row>
    <row r="37" spans="2:15" x14ac:dyDescent="0.25">
      <c r="F37" s="38" t="s">
        <v>120</v>
      </c>
    </row>
    <row r="38" spans="2:15" x14ac:dyDescent="0.25">
      <c r="F38" s="38" t="s">
        <v>54</v>
      </c>
    </row>
    <row r="39" spans="2:15" x14ac:dyDescent="0.25">
      <c r="F39" s="38" t="s">
        <v>55</v>
      </c>
    </row>
  </sheetData>
  <sheetProtection password="DDB2" sheet="1" selectLockedCells="1"/>
  <mergeCells count="2">
    <mergeCell ref="P1:Q1"/>
    <mergeCell ref="N1:O1"/>
  </mergeCells>
  <hyperlinks>
    <hyperlink ref="B33" r:id="rId1" xr:uid="{00000000-0004-0000-0400-000000000000}"/>
    <hyperlink ref="N4" location="salary_2017" display="salary_2017" xr:uid="{00000000-0004-0000-0400-000001000000}"/>
  </hyperlinks>
  <printOptions horizontalCentered="1"/>
  <pageMargins left="0" right="0" top="0.5" bottom="0.5" header="0.3" footer="0.3"/>
  <pageSetup scale="65" orientation="landscape" r:id="rId2"/>
  <headerFooter>
    <oddHeader>&amp;C&amp;"-,Bold"&amp;14Know Your Paystub 2017 - &amp;A</oddHeader>
    <oddFooter>&amp;C&amp;8&amp;F - &amp;A - &amp;D - page &amp;P of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39"/>
  <sheetViews>
    <sheetView zoomScale="90" zoomScaleNormal="90" workbookViewId="0"/>
  </sheetViews>
  <sheetFormatPr defaultRowHeight="15" x14ac:dyDescent="0.25"/>
  <cols>
    <col min="1" max="8" width="9.140625" style="38"/>
    <col min="9" max="9" width="10.5703125" style="38" customWidth="1"/>
    <col min="10" max="13" width="9.140625" style="38"/>
    <col min="14" max="14" width="20.42578125" style="38" customWidth="1"/>
    <col min="15" max="15" width="11.140625" style="38" customWidth="1"/>
    <col min="16" max="20" width="10" style="38" customWidth="1"/>
    <col min="21" max="21" width="11.140625" style="38" customWidth="1"/>
    <col min="22" max="16384" width="9.140625" style="38"/>
  </cols>
  <sheetData>
    <row r="1" spans="2:18" ht="18.75" x14ac:dyDescent="0.3">
      <c r="B1" s="37" t="s">
        <v>183</v>
      </c>
      <c r="G1" s="39"/>
      <c r="N1" s="101" t="s">
        <v>164</v>
      </c>
      <c r="O1" s="102"/>
      <c r="P1" s="99" t="s">
        <v>35</v>
      </c>
      <c r="Q1" s="100"/>
    </row>
    <row r="3" spans="2:18" x14ac:dyDescent="0.25">
      <c r="N3" s="40" t="s">
        <v>47</v>
      </c>
      <c r="O3" s="39" t="s">
        <v>104</v>
      </c>
    </row>
    <row r="4" spans="2:18" x14ac:dyDescent="0.25">
      <c r="N4" s="34">
        <v>2017</v>
      </c>
      <c r="O4" s="31">
        <v>49489</v>
      </c>
      <c r="P4" s="32">
        <v>0.8</v>
      </c>
    </row>
    <row r="5" spans="2:18" x14ac:dyDescent="0.25">
      <c r="O5" s="78">
        <f>O4*P4</f>
        <v>39591.200000000004</v>
      </c>
      <c r="P5" s="38" t="s">
        <v>191</v>
      </c>
    </row>
    <row r="6" spans="2:18" x14ac:dyDescent="0.25">
      <c r="N6" s="39" t="s">
        <v>105</v>
      </c>
    </row>
    <row r="7" spans="2:18" x14ac:dyDescent="0.25">
      <c r="N7" s="41">
        <f>ROUND(O4/12,2)*P4</f>
        <v>3299.2640000000001</v>
      </c>
      <c r="O7" s="38" t="s">
        <v>68</v>
      </c>
    </row>
    <row r="9" spans="2:18" x14ac:dyDescent="0.25">
      <c r="N9" s="39" t="s">
        <v>106</v>
      </c>
    </row>
    <row r="10" spans="2:18" x14ac:dyDescent="0.25">
      <c r="N10" s="39" t="s">
        <v>107</v>
      </c>
    </row>
    <row r="11" spans="2:18" x14ac:dyDescent="0.25">
      <c r="N11" s="38" t="s">
        <v>69</v>
      </c>
      <c r="O11" s="33">
        <v>390.43</v>
      </c>
      <c r="P11" s="42">
        <f>12*O11/O4</f>
        <v>9.4670734910788257E-2</v>
      </c>
      <c r="Q11" s="38" t="s">
        <v>36</v>
      </c>
    </row>
    <row r="12" spans="2:18" x14ac:dyDescent="0.25">
      <c r="N12" s="38" t="s">
        <v>70</v>
      </c>
      <c r="O12" s="33">
        <v>149.61000000000001</v>
      </c>
      <c r="P12" s="42">
        <f>O12/N7</f>
        <v>4.5346477274931622E-2</v>
      </c>
      <c r="Q12" s="38" t="s">
        <v>177</v>
      </c>
    </row>
    <row r="13" spans="2:18" x14ac:dyDescent="0.25">
      <c r="N13" s="38" t="s">
        <v>71</v>
      </c>
      <c r="O13" s="33">
        <v>53.78</v>
      </c>
      <c r="P13" s="42">
        <f>O13/N7</f>
        <v>1.6300605225892804E-2</v>
      </c>
      <c r="Q13" s="43">
        <v>1.8800000000000001E-2</v>
      </c>
      <c r="R13" s="38" t="s">
        <v>112</v>
      </c>
    </row>
    <row r="15" spans="2:18" x14ac:dyDescent="0.25">
      <c r="N15" s="39" t="s">
        <v>108</v>
      </c>
    </row>
    <row r="16" spans="2:18" x14ac:dyDescent="0.25">
      <c r="N16" s="38" t="s">
        <v>63</v>
      </c>
      <c r="O16" s="41">
        <f>IF(O$4*P4&lt;ympe,O$4*P4*0.07/12,ympe*0.07/12)</f>
        <v>230.9486666666667</v>
      </c>
      <c r="P16" s="42">
        <f>O16/N$7</f>
        <v>7.0000056578275238E-2</v>
      </c>
      <c r="Q16" s="38" t="s">
        <v>178</v>
      </c>
    </row>
    <row r="17" spans="2:17" x14ac:dyDescent="0.25">
      <c r="N17" s="38" t="s">
        <v>62</v>
      </c>
      <c r="O17" s="41">
        <f>IF(O$4&lt;ympe,0,((O$4-ympe)*0.09)/12)</f>
        <v>0</v>
      </c>
      <c r="P17" s="42">
        <f>O17/N$7</f>
        <v>0</v>
      </c>
      <c r="Q17" s="38" t="s">
        <v>179</v>
      </c>
    </row>
    <row r="18" spans="2:17" x14ac:dyDescent="0.25">
      <c r="N18" s="38" t="s">
        <v>64</v>
      </c>
      <c r="O18" s="41">
        <f>SUM(O16:O17)</f>
        <v>230.9486666666667</v>
      </c>
      <c r="P18" s="42">
        <f>O18/N$7</f>
        <v>7.0000056578275238E-2</v>
      </c>
      <c r="Q18" s="38" t="s">
        <v>72</v>
      </c>
    </row>
    <row r="19" spans="2:17" x14ac:dyDescent="0.25">
      <c r="N19" s="38" t="s">
        <v>116</v>
      </c>
      <c r="O19" s="33">
        <v>230.95</v>
      </c>
      <c r="P19" s="42">
        <f>O19/N$7</f>
        <v>7.000046070881262E-2</v>
      </c>
      <c r="Q19" s="79" t="s">
        <v>192</v>
      </c>
    </row>
    <row r="21" spans="2:17" x14ac:dyDescent="0.25">
      <c r="N21" s="38" t="s">
        <v>39</v>
      </c>
      <c r="O21" s="33">
        <v>51.14</v>
      </c>
      <c r="P21" s="42">
        <f>O21/N$7</f>
        <v>1.5500426761847491E-2</v>
      </c>
      <c r="Q21" s="38" t="s">
        <v>46</v>
      </c>
    </row>
    <row r="22" spans="2:17" x14ac:dyDescent="0.25">
      <c r="N22" s="38" t="s">
        <v>40</v>
      </c>
      <c r="O22" s="33">
        <v>2.46</v>
      </c>
      <c r="P22" s="42">
        <f>O22/N$7</f>
        <v>7.4562084149677017E-4</v>
      </c>
      <c r="Q22" s="38" t="s">
        <v>45</v>
      </c>
    </row>
    <row r="24" spans="2:17" x14ac:dyDescent="0.25">
      <c r="N24" s="39" t="s">
        <v>109</v>
      </c>
    </row>
    <row r="25" spans="2:17" x14ac:dyDescent="0.25">
      <c r="N25" s="38" t="s">
        <v>65</v>
      </c>
      <c r="O25" s="33">
        <v>73.900000000000006</v>
      </c>
      <c r="P25" s="42">
        <f>O25/N$7</f>
        <v>2.2398935035207852E-2</v>
      </c>
      <c r="Q25" s="38" t="s">
        <v>195</v>
      </c>
    </row>
    <row r="26" spans="2:17" x14ac:dyDescent="0.25">
      <c r="N26" s="38" t="s">
        <v>66</v>
      </c>
      <c r="O26" s="33">
        <v>3.7</v>
      </c>
      <c r="P26" s="42">
        <f>O26/N$7</f>
        <v>1.1214622412756301E-3</v>
      </c>
      <c r="Q26" s="38" t="s">
        <v>205</v>
      </c>
    </row>
    <row r="28" spans="2:17" x14ac:dyDescent="0.25">
      <c r="N28" s="39" t="s">
        <v>67</v>
      </c>
    </row>
    <row r="29" spans="2:17" x14ac:dyDescent="0.25">
      <c r="N29" s="38" t="s">
        <v>63</v>
      </c>
      <c r="O29" s="41">
        <f>IF(O$4*P$4&lt;ympe,O$4*P$4*0.06/12,ympe*0.06/12)</f>
        <v>197.95600000000002</v>
      </c>
      <c r="P29" s="42">
        <f>O29/N$7</f>
        <v>6.0000048495664489E-2</v>
      </c>
      <c r="Q29" s="38" t="s">
        <v>93</v>
      </c>
    </row>
    <row r="30" spans="2:17" x14ac:dyDescent="0.25">
      <c r="N30" s="38" t="s">
        <v>62</v>
      </c>
      <c r="O30" s="41">
        <f>IF(O$4&lt;ympe,0,((O$4-ympe)*0.075)/12)</f>
        <v>0</v>
      </c>
      <c r="P30" s="42">
        <f>O30/N$7</f>
        <v>0</v>
      </c>
      <c r="Q30" s="38" t="s">
        <v>94</v>
      </c>
    </row>
    <row r="31" spans="2:17" x14ac:dyDescent="0.25">
      <c r="N31" s="38" t="s">
        <v>64</v>
      </c>
      <c r="O31" s="41">
        <f>SUM(O29:O30)</f>
        <v>197.95600000000002</v>
      </c>
      <c r="P31" s="42">
        <f>O31/N$7</f>
        <v>6.0000048495664489E-2</v>
      </c>
      <c r="Q31" s="38" t="s">
        <v>73</v>
      </c>
    </row>
    <row r="32" spans="2:17" x14ac:dyDescent="0.25">
      <c r="B32" s="38" t="s">
        <v>48</v>
      </c>
      <c r="N32" s="38" t="s">
        <v>61</v>
      </c>
      <c r="O32" s="33">
        <v>197.96</v>
      </c>
      <c r="P32" s="42">
        <f>O32/N$7</f>
        <v>6.0001260887276676E-2</v>
      </c>
    </row>
    <row r="33" spans="2:15" x14ac:dyDescent="0.25">
      <c r="B33" s="34" t="s">
        <v>49</v>
      </c>
      <c r="N33" s="38" t="s">
        <v>119</v>
      </c>
      <c r="O33" s="33">
        <v>0</v>
      </c>
    </row>
    <row r="34" spans="2:15" x14ac:dyDescent="0.25">
      <c r="B34" s="39" t="s">
        <v>52</v>
      </c>
      <c r="F34" s="39" t="s">
        <v>53</v>
      </c>
      <c r="N34" s="44" t="s">
        <v>114</v>
      </c>
      <c r="O34" s="33">
        <v>58.73</v>
      </c>
    </row>
    <row r="35" spans="2:15" x14ac:dyDescent="0.25">
      <c r="B35" s="43">
        <v>7.0000000000000007E-2</v>
      </c>
      <c r="C35" s="38" t="s">
        <v>50</v>
      </c>
      <c r="D35" s="43"/>
      <c r="E35" s="43">
        <v>0.06</v>
      </c>
      <c r="F35" s="38" t="s">
        <v>50</v>
      </c>
      <c r="N35" s="44" t="s">
        <v>115</v>
      </c>
      <c r="O35" s="33">
        <v>233.26</v>
      </c>
    </row>
    <row r="36" spans="2:15" x14ac:dyDescent="0.25">
      <c r="B36" s="43">
        <v>0.09</v>
      </c>
      <c r="C36" s="38" t="s">
        <v>51</v>
      </c>
      <c r="D36" s="43"/>
      <c r="E36" s="43">
        <v>7.4999999999999997E-2</v>
      </c>
      <c r="F36" s="38" t="s">
        <v>51</v>
      </c>
      <c r="N36" s="45" t="s">
        <v>116</v>
      </c>
      <c r="O36" s="41">
        <f>SUM(O32:O35)</f>
        <v>489.95</v>
      </c>
    </row>
    <row r="37" spans="2:15" x14ac:dyDescent="0.25">
      <c r="F37" s="38" t="s">
        <v>120</v>
      </c>
    </row>
    <row r="38" spans="2:15" x14ac:dyDescent="0.25">
      <c r="F38" s="38" t="s">
        <v>54</v>
      </c>
    </row>
    <row r="39" spans="2:15" x14ac:dyDescent="0.25">
      <c r="F39" s="38" t="s">
        <v>55</v>
      </c>
    </row>
  </sheetData>
  <sheetProtection password="DDB2" sheet="1" selectLockedCells="1"/>
  <mergeCells count="2">
    <mergeCell ref="P1:Q1"/>
    <mergeCell ref="N1:O1"/>
  </mergeCells>
  <hyperlinks>
    <hyperlink ref="B33" r:id="rId1" xr:uid="{00000000-0004-0000-0500-000000000000}"/>
    <hyperlink ref="N4" location="salary_2017" display="salary_2017" xr:uid="{00000000-0004-0000-0500-000001000000}"/>
  </hyperlinks>
  <printOptions horizontalCentered="1"/>
  <pageMargins left="0" right="0" top="0.5" bottom="0.5" header="0.3" footer="0.3"/>
  <pageSetup scale="65" orientation="landscape" r:id="rId2"/>
  <headerFooter>
    <oddHeader>&amp;C&amp;"-,Bold"&amp;14Know Your Paystub 2017 - &amp;A</oddHeader>
    <oddFooter>&amp;C&amp;8&amp;F - &amp;A - &amp;D - page &amp;P of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8"/>
  <sheetViews>
    <sheetView zoomScaleNormal="100" workbookViewId="0"/>
  </sheetViews>
  <sheetFormatPr defaultRowHeight="15" x14ac:dyDescent="0.25"/>
  <cols>
    <col min="1" max="5" width="9.140625" style="38"/>
    <col min="6" max="6" width="11" style="38" customWidth="1"/>
    <col min="7" max="7" width="9.140625" style="38"/>
    <col min="8" max="9" width="10.5703125" style="38" customWidth="1"/>
    <col min="10" max="17" width="9.140625" style="38"/>
    <col min="18" max="20" width="12.5703125" style="38" customWidth="1"/>
    <col min="21" max="16384" width="9.140625" style="38"/>
  </cols>
  <sheetData>
    <row r="1" spans="1:20" ht="18.75" x14ac:dyDescent="0.3">
      <c r="A1" s="37" t="s">
        <v>158</v>
      </c>
    </row>
    <row r="2" spans="1:20" x14ac:dyDescent="0.25">
      <c r="R2" s="39" t="s">
        <v>131</v>
      </c>
    </row>
    <row r="3" spans="1:20" x14ac:dyDescent="0.25">
      <c r="A3" s="47" t="s">
        <v>165</v>
      </c>
      <c r="B3" s="48"/>
      <c r="C3" s="48"/>
      <c r="D3" s="48"/>
      <c r="E3" s="48"/>
      <c r="F3" s="46"/>
      <c r="I3" s="96">
        <v>42613</v>
      </c>
      <c r="J3" s="38" t="s">
        <v>201</v>
      </c>
      <c r="R3" s="38" t="s">
        <v>132</v>
      </c>
      <c r="T3" s="38" t="s">
        <v>133</v>
      </c>
    </row>
    <row r="4" spans="1:20" x14ac:dyDescent="0.25">
      <c r="A4" s="49" t="s">
        <v>157</v>
      </c>
      <c r="B4" s="50"/>
      <c r="C4" s="50"/>
      <c r="D4" s="50"/>
      <c r="E4" s="50"/>
      <c r="F4" s="51"/>
      <c r="I4" s="98">
        <v>47695</v>
      </c>
      <c r="J4" s="38" t="s">
        <v>155</v>
      </c>
      <c r="R4" s="38" t="s">
        <v>134</v>
      </c>
      <c r="T4" s="38" t="s">
        <v>135</v>
      </c>
    </row>
    <row r="5" spans="1:20" x14ac:dyDescent="0.25">
      <c r="A5" s="52" t="s">
        <v>159</v>
      </c>
      <c r="B5" s="53"/>
      <c r="C5" s="54"/>
      <c r="I5" s="55" t="s">
        <v>136</v>
      </c>
      <c r="R5" s="38" t="s">
        <v>137</v>
      </c>
      <c r="T5" s="38" t="s">
        <v>137</v>
      </c>
    </row>
    <row r="6" spans="1:20" x14ac:dyDescent="0.25">
      <c r="I6" s="71">
        <v>6</v>
      </c>
      <c r="J6" s="38" t="s">
        <v>138</v>
      </c>
      <c r="Q6" s="40" t="s">
        <v>138</v>
      </c>
      <c r="R6" s="73">
        <v>12.667</v>
      </c>
      <c r="T6" s="73">
        <v>12.667</v>
      </c>
    </row>
    <row r="7" spans="1:20" x14ac:dyDescent="0.25">
      <c r="E7" s="40" t="s">
        <v>199</v>
      </c>
      <c r="F7" s="31">
        <v>55565</v>
      </c>
      <c r="I7" s="71">
        <f>18.737</f>
        <v>18.736999999999998</v>
      </c>
      <c r="J7" s="38" t="s">
        <v>140</v>
      </c>
      <c r="Q7" s="40" t="s">
        <v>140</v>
      </c>
      <c r="R7" s="73">
        <v>17.332999999999998</v>
      </c>
      <c r="T7" s="73">
        <v>17.332999999999998</v>
      </c>
    </row>
    <row r="8" spans="1:20" x14ac:dyDescent="0.25">
      <c r="I8" s="56">
        <f>(I4-I3)/365</f>
        <v>13.923287671232877</v>
      </c>
      <c r="J8" s="38" t="s">
        <v>202</v>
      </c>
      <c r="Q8" s="40"/>
      <c r="R8" s="38">
        <v>30</v>
      </c>
      <c r="T8" s="38">
        <v>30</v>
      </c>
    </row>
    <row r="9" spans="1:20" x14ac:dyDescent="0.25">
      <c r="I9" s="57">
        <f>SUM(I6:I8)</f>
        <v>38.660287671232879</v>
      </c>
      <c r="J9" s="38" t="s">
        <v>156</v>
      </c>
      <c r="Q9" s="40"/>
    </row>
    <row r="10" spans="1:20" x14ac:dyDescent="0.25">
      <c r="E10" s="97" t="s">
        <v>203</v>
      </c>
      <c r="G10" s="58" t="s">
        <v>141</v>
      </c>
      <c r="H10" s="58" t="s">
        <v>142</v>
      </c>
      <c r="Q10" s="40" t="s">
        <v>139</v>
      </c>
      <c r="R10" s="75">
        <v>75000</v>
      </c>
      <c r="T10" s="75">
        <v>75000</v>
      </c>
    </row>
    <row r="11" spans="1:20" x14ac:dyDescent="0.25">
      <c r="E11" s="40" t="s">
        <v>143</v>
      </c>
      <c r="F11" s="59">
        <f>IF(F7&lt;G24,F7,G24)</f>
        <v>55300</v>
      </c>
      <c r="G11" s="60">
        <v>1.35E-2</v>
      </c>
      <c r="H11" s="61">
        <f>F11*G11</f>
        <v>746.55</v>
      </c>
      <c r="I11" s="61"/>
      <c r="Q11" s="40" t="s">
        <v>144</v>
      </c>
      <c r="R11" s="59">
        <v>50500</v>
      </c>
      <c r="T11" s="59">
        <v>50500</v>
      </c>
    </row>
    <row r="12" spans="1:20" x14ac:dyDescent="0.25">
      <c r="E12" s="40" t="s">
        <v>145</v>
      </c>
      <c r="F12" s="62">
        <f>IF(F11&lt;G24,0,F7-F11)</f>
        <v>265</v>
      </c>
      <c r="G12" s="60">
        <v>1.7999999999999999E-2</v>
      </c>
      <c r="H12" s="63">
        <f>F12*G12</f>
        <v>4.7699999999999996</v>
      </c>
      <c r="I12" s="61"/>
      <c r="Q12" s="40"/>
      <c r="R12" s="61"/>
      <c r="T12" s="61"/>
    </row>
    <row r="13" spans="1:20" x14ac:dyDescent="0.25">
      <c r="E13" s="40"/>
      <c r="F13" s="62"/>
      <c r="G13" s="60"/>
      <c r="H13" s="61">
        <f>SUM(H11:H12)</f>
        <v>751.31999999999994</v>
      </c>
      <c r="I13" s="64">
        <f>H13*I6</f>
        <v>4507.92</v>
      </c>
      <c r="J13" s="38" t="s">
        <v>146</v>
      </c>
      <c r="Q13" s="40"/>
      <c r="R13" s="65">
        <v>14221.874249999999</v>
      </c>
      <c r="T13" s="65">
        <v>14221.874249999999</v>
      </c>
    </row>
    <row r="14" spans="1:20" x14ac:dyDescent="0.25">
      <c r="E14" s="97" t="s">
        <v>204</v>
      </c>
      <c r="Q14" s="40"/>
    </row>
    <row r="15" spans="1:20" x14ac:dyDescent="0.25">
      <c r="E15" s="40" t="s">
        <v>143</v>
      </c>
      <c r="F15" s="59">
        <f>F11</f>
        <v>55300</v>
      </c>
      <c r="G15" s="60">
        <v>1.4E-2</v>
      </c>
      <c r="H15" s="61">
        <f>F15*G15</f>
        <v>774.2</v>
      </c>
      <c r="I15" s="61"/>
      <c r="Q15" s="40"/>
      <c r="R15" s="61"/>
      <c r="T15" s="61"/>
    </row>
    <row r="16" spans="1:20" x14ac:dyDescent="0.25">
      <c r="E16" s="40" t="s">
        <v>145</v>
      </c>
      <c r="F16" s="62">
        <f>F12</f>
        <v>265</v>
      </c>
      <c r="G16" s="60">
        <v>1.7999999999999999E-2</v>
      </c>
      <c r="H16" s="63">
        <f>F16*G16</f>
        <v>4.7699999999999996</v>
      </c>
      <c r="I16" s="61"/>
      <c r="Q16" s="40"/>
      <c r="R16" s="61"/>
      <c r="T16" s="61"/>
    </row>
    <row r="17" spans="1:20" x14ac:dyDescent="0.25">
      <c r="H17" s="61">
        <f>SUM(H15:H16)</f>
        <v>778.97</v>
      </c>
      <c r="I17" s="64">
        <f>H17*SUM(I7:I8)</f>
        <v>25441.384287260276</v>
      </c>
      <c r="J17" s="38" t="s">
        <v>147</v>
      </c>
      <c r="Q17" s="40"/>
      <c r="R17" s="65">
        <v>19898.284</v>
      </c>
      <c r="T17" s="65">
        <v>19898.284</v>
      </c>
    </row>
    <row r="18" spans="1:20" x14ac:dyDescent="0.25">
      <c r="I18" s="66"/>
      <c r="Q18" s="40"/>
    </row>
    <row r="19" spans="1:20" x14ac:dyDescent="0.25">
      <c r="I19" s="67">
        <f>SUM(I13:I17)</f>
        <v>29949.304287260275</v>
      </c>
      <c r="J19" s="45" t="s">
        <v>148</v>
      </c>
      <c r="Q19" s="68" t="s">
        <v>149</v>
      </c>
      <c r="R19" s="69">
        <v>34120.15825</v>
      </c>
      <c r="T19" s="69">
        <v>34120.15825</v>
      </c>
    </row>
    <row r="20" spans="1:20" x14ac:dyDescent="0.25">
      <c r="I20" s="72">
        <v>30396</v>
      </c>
      <c r="J20" s="38" t="s">
        <v>150</v>
      </c>
    </row>
    <row r="21" spans="1:20" x14ac:dyDescent="0.25">
      <c r="I21" s="70">
        <f>I19-I20</f>
        <v>-446.69571273972542</v>
      </c>
      <c r="J21" s="38" t="s">
        <v>151</v>
      </c>
    </row>
    <row r="24" spans="1:20" x14ac:dyDescent="0.25">
      <c r="A24" s="39" t="s">
        <v>152</v>
      </c>
      <c r="F24" s="38" t="s">
        <v>172</v>
      </c>
      <c r="G24" s="59">
        <f>ympe</f>
        <v>55300</v>
      </c>
    </row>
    <row r="25" spans="1:20" x14ac:dyDescent="0.25">
      <c r="A25" s="34" t="s">
        <v>37</v>
      </c>
    </row>
    <row r="27" spans="1:20" x14ac:dyDescent="0.25">
      <c r="A27" s="38" t="s">
        <v>153</v>
      </c>
    </row>
    <row r="28" spans="1:20" x14ac:dyDescent="0.25">
      <c r="A28" s="34" t="s">
        <v>154</v>
      </c>
    </row>
  </sheetData>
  <sheetProtection password="DDB2" sheet="1" objects="1" scenarios="1"/>
  <hyperlinks>
    <hyperlink ref="A25" r:id="rId1" xr:uid="{00000000-0004-0000-0600-000000000000}"/>
    <hyperlink ref="A28" r:id="rId2" xr:uid="{00000000-0004-0000-0600-000001000000}"/>
  </hyperlinks>
  <printOptions horizontalCentered="1"/>
  <pageMargins left="0" right="0" top="0.5" bottom="0.5" header="0.3" footer="0.3"/>
  <pageSetup scale="65" orientation="landscape" r:id="rId3"/>
  <headerFooter>
    <oddHeader>&amp;C&amp;"-,Bold"&amp;14Know Your Paystub 2017 - &amp;A</oddHeader>
    <oddFooter>&amp;C&amp;8&amp;F - &amp;A - &amp;D -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8"/>
  <sheetViews>
    <sheetView zoomScaleNormal="100" workbookViewId="0"/>
  </sheetViews>
  <sheetFormatPr defaultRowHeight="15" x14ac:dyDescent="0.25"/>
  <cols>
    <col min="1" max="5" width="9.140625" style="38"/>
    <col min="6" max="6" width="11" style="38" customWidth="1"/>
    <col min="7" max="7" width="9.140625" style="38"/>
    <col min="8" max="9" width="10.5703125" style="38" customWidth="1"/>
    <col min="10" max="17" width="9.140625" style="38"/>
    <col min="18" max="20" width="12.5703125" style="38" customWidth="1"/>
    <col min="21" max="16384" width="9.140625" style="38"/>
  </cols>
  <sheetData>
    <row r="1" spans="1:20" ht="18.75" x14ac:dyDescent="0.3">
      <c r="A1" s="37" t="s">
        <v>200</v>
      </c>
    </row>
    <row r="2" spans="1:20" x14ac:dyDescent="0.25">
      <c r="R2" s="39" t="s">
        <v>131</v>
      </c>
    </row>
    <row r="3" spans="1:20" x14ac:dyDescent="0.25">
      <c r="A3" s="47" t="s">
        <v>165</v>
      </c>
      <c r="B3" s="48"/>
      <c r="C3" s="48"/>
      <c r="D3" s="48"/>
      <c r="E3" s="48"/>
      <c r="F3" s="46"/>
      <c r="I3" s="96">
        <v>42613</v>
      </c>
      <c r="J3" s="38" t="s">
        <v>201</v>
      </c>
      <c r="R3" s="45" t="s">
        <v>132</v>
      </c>
      <c r="S3" s="45"/>
      <c r="T3" s="45" t="s">
        <v>133</v>
      </c>
    </row>
    <row r="4" spans="1:20" x14ac:dyDescent="0.25">
      <c r="A4" s="49" t="s">
        <v>157</v>
      </c>
      <c r="B4" s="50"/>
      <c r="C4" s="50"/>
      <c r="D4" s="50"/>
      <c r="E4" s="50"/>
      <c r="F4" s="51"/>
      <c r="I4" s="98">
        <v>43099</v>
      </c>
      <c r="J4" s="38" t="s">
        <v>155</v>
      </c>
      <c r="R4" s="38" t="s">
        <v>134</v>
      </c>
      <c r="T4" s="38" t="s">
        <v>135</v>
      </c>
    </row>
    <row r="5" spans="1:20" x14ac:dyDescent="0.25">
      <c r="A5" s="52" t="s">
        <v>159</v>
      </c>
      <c r="B5" s="53"/>
      <c r="C5" s="54"/>
      <c r="I5" s="55" t="s">
        <v>136</v>
      </c>
      <c r="R5" s="38" t="s">
        <v>137</v>
      </c>
      <c r="T5" s="38" t="s">
        <v>137</v>
      </c>
    </row>
    <row r="6" spans="1:20" x14ac:dyDescent="0.25">
      <c r="I6" s="71">
        <v>0</v>
      </c>
      <c r="J6" s="38" t="s">
        <v>138</v>
      </c>
      <c r="Q6" s="40" t="s">
        <v>138</v>
      </c>
      <c r="R6" s="73">
        <v>12.667</v>
      </c>
      <c r="S6" s="74"/>
      <c r="T6" s="73">
        <v>12.667</v>
      </c>
    </row>
    <row r="7" spans="1:20" x14ac:dyDescent="0.25">
      <c r="E7" s="40" t="s">
        <v>139</v>
      </c>
      <c r="F7" s="31">
        <v>81835</v>
      </c>
      <c r="I7" s="71">
        <v>16.833300000000001</v>
      </c>
      <c r="J7" s="38" t="s">
        <v>140</v>
      </c>
      <c r="Q7" s="40" t="s">
        <v>140</v>
      </c>
      <c r="R7" s="73">
        <v>17.332999999999998</v>
      </c>
      <c r="S7" s="74"/>
      <c r="T7" s="73">
        <v>17.332999999999998</v>
      </c>
    </row>
    <row r="8" spans="1:20" x14ac:dyDescent="0.25">
      <c r="I8" s="56">
        <f>(I4-I3)/365</f>
        <v>1.3315068493150686</v>
      </c>
      <c r="J8" s="38" t="s">
        <v>202</v>
      </c>
      <c r="Q8" s="40"/>
      <c r="R8" s="74">
        <v>30</v>
      </c>
      <c r="S8" s="74"/>
      <c r="T8" s="74">
        <v>30</v>
      </c>
    </row>
    <row r="9" spans="1:20" x14ac:dyDescent="0.25">
      <c r="I9" s="57">
        <f>SUM(I6:I8)</f>
        <v>18.16480684931507</v>
      </c>
      <c r="J9" s="38" t="s">
        <v>156</v>
      </c>
      <c r="Q9" s="40"/>
      <c r="R9" s="74"/>
      <c r="S9" s="74"/>
      <c r="T9" s="74"/>
    </row>
    <row r="10" spans="1:20" x14ac:dyDescent="0.25">
      <c r="E10" s="97" t="s">
        <v>203</v>
      </c>
      <c r="G10" s="58" t="s">
        <v>141</v>
      </c>
      <c r="H10" s="58" t="s">
        <v>142</v>
      </c>
      <c r="Q10" s="40" t="s">
        <v>139</v>
      </c>
      <c r="R10" s="75">
        <v>75000</v>
      </c>
      <c r="S10" s="74"/>
      <c r="T10" s="75">
        <v>75000</v>
      </c>
    </row>
    <row r="11" spans="1:20" x14ac:dyDescent="0.25">
      <c r="E11" s="40" t="s">
        <v>143</v>
      </c>
      <c r="F11" s="59">
        <f>IF(F7&lt;G24,F7,G24)</f>
        <v>55300</v>
      </c>
      <c r="G11" s="60">
        <v>1.35E-2</v>
      </c>
      <c r="H11" s="61">
        <f>F11*G11</f>
        <v>746.55</v>
      </c>
      <c r="I11" s="61"/>
      <c r="Q11" s="40" t="s">
        <v>144</v>
      </c>
      <c r="R11" s="76">
        <v>50500</v>
      </c>
      <c r="S11" s="74"/>
      <c r="T11" s="76">
        <v>50500</v>
      </c>
    </row>
    <row r="12" spans="1:20" x14ac:dyDescent="0.25">
      <c r="E12" s="40" t="s">
        <v>145</v>
      </c>
      <c r="F12" s="62">
        <f>IF(F11&lt;G24,0,F7-F11)</f>
        <v>26535</v>
      </c>
      <c r="G12" s="60">
        <v>1.7999999999999999E-2</v>
      </c>
      <c r="H12" s="63">
        <f>F12*G12</f>
        <v>477.62999999999994</v>
      </c>
      <c r="I12" s="61"/>
      <c r="Q12" s="40"/>
      <c r="R12" s="61"/>
      <c r="T12" s="61"/>
    </row>
    <row r="13" spans="1:20" x14ac:dyDescent="0.25">
      <c r="E13" s="40"/>
      <c r="F13" s="62"/>
      <c r="G13" s="60"/>
      <c r="H13" s="61">
        <f>SUM(H11:H12)</f>
        <v>1224.1799999999998</v>
      </c>
      <c r="I13" s="64">
        <f>H13*I6</f>
        <v>0</v>
      </c>
      <c r="J13" s="38" t="s">
        <v>146</v>
      </c>
      <c r="Q13" s="40"/>
      <c r="R13" s="65">
        <v>14221.874249999999</v>
      </c>
      <c r="T13" s="65">
        <v>14221.874249999999</v>
      </c>
    </row>
    <row r="14" spans="1:20" x14ac:dyDescent="0.25">
      <c r="E14" s="97" t="s">
        <v>204</v>
      </c>
      <c r="Q14" s="40"/>
    </row>
    <row r="15" spans="1:20" x14ac:dyDescent="0.25">
      <c r="E15" s="40" t="s">
        <v>143</v>
      </c>
      <c r="F15" s="59">
        <f>F11</f>
        <v>55300</v>
      </c>
      <c r="G15" s="60">
        <v>1.4E-2</v>
      </c>
      <c r="H15" s="61">
        <f>F15*G15</f>
        <v>774.2</v>
      </c>
      <c r="I15" s="61"/>
      <c r="Q15" s="40"/>
      <c r="R15" s="61"/>
      <c r="T15" s="61"/>
    </row>
    <row r="16" spans="1:20" x14ac:dyDescent="0.25">
      <c r="E16" s="40" t="s">
        <v>145</v>
      </c>
      <c r="F16" s="62">
        <f>F12</f>
        <v>26535</v>
      </c>
      <c r="G16" s="60">
        <v>1.7999999999999999E-2</v>
      </c>
      <c r="H16" s="63">
        <f>F16*G16</f>
        <v>477.62999999999994</v>
      </c>
      <c r="I16" s="61"/>
      <c r="Q16" s="40"/>
      <c r="R16" s="61"/>
      <c r="T16" s="61"/>
    </row>
    <row r="17" spans="1:20" x14ac:dyDescent="0.25">
      <c r="H17" s="61">
        <f>SUM(H15:H16)</f>
        <v>1251.83</v>
      </c>
      <c r="I17" s="64">
        <f>H17*SUM(I7:I8)</f>
        <v>22739.250158178082</v>
      </c>
      <c r="J17" s="38" t="s">
        <v>147</v>
      </c>
      <c r="Q17" s="40"/>
      <c r="R17" s="65">
        <v>19898.284</v>
      </c>
      <c r="T17" s="65">
        <v>19898.284</v>
      </c>
    </row>
    <row r="18" spans="1:20" x14ac:dyDescent="0.25">
      <c r="I18" s="66"/>
      <c r="Q18" s="40"/>
    </row>
    <row r="19" spans="1:20" x14ac:dyDescent="0.25">
      <c r="I19" s="67">
        <f>SUM(I13:I17)</f>
        <v>22739.250158178082</v>
      </c>
      <c r="J19" s="45" t="s">
        <v>148</v>
      </c>
      <c r="Q19" s="68" t="s">
        <v>149</v>
      </c>
      <c r="R19" s="69">
        <v>34120.15825</v>
      </c>
      <c r="T19" s="69">
        <v>34120.15825</v>
      </c>
    </row>
    <row r="20" spans="1:20" x14ac:dyDescent="0.25">
      <c r="I20" s="72">
        <v>22668</v>
      </c>
      <c r="J20" s="38" t="s">
        <v>150</v>
      </c>
    </row>
    <row r="21" spans="1:20" x14ac:dyDescent="0.25">
      <c r="I21" s="70">
        <f>I19-I20</f>
        <v>71.25015817808162</v>
      </c>
      <c r="J21" s="38" t="s">
        <v>151</v>
      </c>
    </row>
    <row r="24" spans="1:20" x14ac:dyDescent="0.25">
      <c r="A24" s="39" t="s">
        <v>152</v>
      </c>
      <c r="F24" s="38" t="s">
        <v>172</v>
      </c>
      <c r="G24" s="59">
        <f>ympe</f>
        <v>55300</v>
      </c>
    </row>
    <row r="25" spans="1:20" x14ac:dyDescent="0.25">
      <c r="A25" s="34" t="s">
        <v>37</v>
      </c>
    </row>
    <row r="27" spans="1:20" x14ac:dyDescent="0.25">
      <c r="A27" s="38" t="s">
        <v>153</v>
      </c>
    </row>
    <row r="28" spans="1:20" x14ac:dyDescent="0.25">
      <c r="A28" s="34" t="s">
        <v>154</v>
      </c>
    </row>
  </sheetData>
  <sheetProtection password="DDB2" sheet="1" objects="1" scenarios="1"/>
  <hyperlinks>
    <hyperlink ref="A25" r:id="rId1" xr:uid="{00000000-0004-0000-0700-000000000000}"/>
    <hyperlink ref="A28" r:id="rId2" xr:uid="{00000000-0004-0000-0700-000001000000}"/>
  </hyperlinks>
  <printOptions horizontalCentered="1"/>
  <pageMargins left="0" right="0" top="0.5" bottom="0.5" header="0.3" footer="0.3"/>
  <pageSetup scale="65" orientation="landscape" r:id="rId3"/>
  <headerFooter>
    <oddHeader>&amp;C&amp;"-,Bold"&amp;14Know Your Paystub 2017 - &amp;A</oddHeader>
    <oddFooter>&amp;C&amp;8&amp;F - &amp;A - &amp;D -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AE242"/>
  <sheetViews>
    <sheetView zoomScaleNormal="100" workbookViewId="0"/>
  </sheetViews>
  <sheetFormatPr defaultRowHeight="15" x14ac:dyDescent="0.25"/>
  <cols>
    <col min="1" max="1" width="9.28515625" style="1" bestFit="1" customWidth="1"/>
    <col min="2" max="2" width="6.140625" customWidth="1"/>
    <col min="3" max="3" width="9.28515625" bestFit="1" customWidth="1"/>
    <col min="4" max="16" width="10.5703125" bestFit="1" customWidth="1"/>
    <col min="19" max="29" width="10.5703125" bestFit="1" customWidth="1"/>
    <col min="30" max="30" width="12.140625" bestFit="1" customWidth="1"/>
    <col min="31" max="31" width="10.5703125" bestFit="1" customWidth="1"/>
  </cols>
  <sheetData>
    <row r="1" spans="1:31" x14ac:dyDescent="0.25">
      <c r="B1" s="1"/>
      <c r="O1" t="s">
        <v>117</v>
      </c>
    </row>
    <row r="2" spans="1:31" ht="15.75" x14ac:dyDescent="0.25">
      <c r="B2" s="1"/>
      <c r="C2" s="103" t="s">
        <v>24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31" ht="15.75" x14ac:dyDescent="0.25">
      <c r="B3" s="1"/>
      <c r="C3" s="103" t="s">
        <v>33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31" s="82" customFormat="1" ht="12.75" x14ac:dyDescent="0.2">
      <c r="A4" s="80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31" s="82" customFormat="1" ht="12.75" x14ac:dyDescent="0.2">
      <c r="A5" s="80"/>
      <c r="B5" s="80"/>
      <c r="C5" s="81"/>
      <c r="D5" s="83" t="s">
        <v>194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31" s="82" customFormat="1" ht="12.75" x14ac:dyDescent="0.2">
      <c r="A6" s="80"/>
      <c r="B6" s="80"/>
      <c r="C6" s="81"/>
      <c r="D6" s="84" t="s">
        <v>193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31" s="82" customFormat="1" ht="12.75" x14ac:dyDescent="0.2">
      <c r="A7" s="80"/>
      <c r="B7" s="80"/>
      <c r="C7" s="85"/>
      <c r="L7" s="85"/>
    </row>
    <row r="8" spans="1:31" s="82" customFormat="1" ht="12.75" x14ac:dyDescent="0.2">
      <c r="A8" s="80"/>
      <c r="C8" s="86"/>
      <c r="D8" s="87" t="s">
        <v>38</v>
      </c>
      <c r="K8" s="82" t="s">
        <v>124</v>
      </c>
      <c r="L8" s="86"/>
      <c r="M8" s="86"/>
      <c r="N8" s="86"/>
      <c r="O8" s="86"/>
      <c r="P8" s="86"/>
      <c r="Q8" s="86"/>
      <c r="R8" s="86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82" customFormat="1" ht="12.75" x14ac:dyDescent="0.2">
      <c r="A9" s="80"/>
      <c r="C9" s="86"/>
      <c r="D9" s="87" t="s">
        <v>121</v>
      </c>
      <c r="I9" s="82" t="s">
        <v>172</v>
      </c>
      <c r="J9" s="89">
        <v>55300</v>
      </c>
      <c r="K9" s="90">
        <v>2564.1</v>
      </c>
      <c r="L9" s="86"/>
      <c r="N9" s="86"/>
      <c r="O9" s="86"/>
      <c r="P9" s="86"/>
      <c r="Q9" s="86"/>
      <c r="R9" s="86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s="82" customFormat="1" ht="12.75" x14ac:dyDescent="0.2">
      <c r="A10" s="80"/>
      <c r="C10" s="86"/>
      <c r="D10" s="91" t="s">
        <v>37</v>
      </c>
      <c r="L10" s="86"/>
      <c r="N10" s="86"/>
      <c r="O10" s="86"/>
      <c r="P10" s="86"/>
      <c r="Q10" s="86"/>
      <c r="R10" s="86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s="82" customFormat="1" ht="12.75" x14ac:dyDescent="0.2">
      <c r="A11" s="80"/>
      <c r="C11" s="86"/>
      <c r="D11" s="92"/>
      <c r="L11" s="86"/>
      <c r="M11" s="86"/>
      <c r="N11" s="86"/>
      <c r="O11" s="86"/>
      <c r="P11" s="86"/>
      <c r="Q11" s="86"/>
      <c r="R11" s="86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82" customFormat="1" ht="12.75" x14ac:dyDescent="0.2">
      <c r="A12" s="80"/>
      <c r="C12" s="86"/>
      <c r="D12" s="87" t="s">
        <v>123</v>
      </c>
      <c r="I12" s="82" t="s">
        <v>172</v>
      </c>
      <c r="J12" s="89">
        <v>51300</v>
      </c>
      <c r="K12" s="90">
        <v>836.19</v>
      </c>
      <c r="L12" s="86"/>
      <c r="M12" s="86"/>
      <c r="N12" s="86"/>
      <c r="O12" s="86"/>
      <c r="P12" s="86"/>
      <c r="Q12" s="86"/>
      <c r="R12" s="86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s="82" customFormat="1" ht="12.75" x14ac:dyDescent="0.2">
      <c r="A13" s="80"/>
      <c r="C13" s="86"/>
      <c r="D13" s="93" t="s">
        <v>122</v>
      </c>
      <c r="L13" s="86"/>
      <c r="M13" s="86"/>
      <c r="N13" s="86"/>
      <c r="O13" s="86"/>
      <c r="P13" s="86"/>
      <c r="Q13" s="86"/>
      <c r="R13" s="86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82" customFormat="1" ht="12.75" x14ac:dyDescent="0.2">
      <c r="A14" s="80"/>
      <c r="B14" s="9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94"/>
    </row>
    <row r="15" spans="1:31" s="82" customFormat="1" ht="12.75" x14ac:dyDescent="0.2">
      <c r="A15" s="80"/>
      <c r="B15" s="94"/>
      <c r="C15" s="85"/>
      <c r="D15" s="94" t="s">
        <v>117</v>
      </c>
      <c r="E15" s="85"/>
      <c r="F15" s="85"/>
      <c r="G15" s="85" t="s">
        <v>118</v>
      </c>
      <c r="H15" s="85"/>
      <c r="I15" s="85"/>
      <c r="J15" s="85"/>
      <c r="K15" s="85"/>
      <c r="L15" s="85"/>
      <c r="M15" s="94"/>
    </row>
    <row r="16" spans="1:31" s="82" customFormat="1" ht="12.75" x14ac:dyDescent="0.2">
      <c r="A16" s="80"/>
      <c r="B16" s="9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94"/>
    </row>
    <row r="17" spans="1:31" x14ac:dyDescent="0.25">
      <c r="D17" s="12" t="s">
        <v>173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0" t="s">
        <v>56</v>
      </c>
    </row>
    <row r="18" spans="1:31" x14ac:dyDescent="0.25">
      <c r="D18" t="s">
        <v>41</v>
      </c>
      <c r="O18" s="19" t="s">
        <v>174</v>
      </c>
      <c r="P18" s="21">
        <f>ympe</f>
        <v>55300</v>
      </c>
    </row>
    <row r="19" spans="1:31" x14ac:dyDescent="0.25">
      <c r="A19" s="6" t="s">
        <v>176</v>
      </c>
      <c r="C19" s="10" t="s">
        <v>1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7</v>
      </c>
      <c r="I19" s="10" t="s">
        <v>8</v>
      </c>
      <c r="J19" s="10" t="s">
        <v>9</v>
      </c>
      <c r="K19" s="10" t="s">
        <v>10</v>
      </c>
      <c r="L19" s="10" t="s">
        <v>11</v>
      </c>
      <c r="M19" s="10" t="s">
        <v>12</v>
      </c>
      <c r="N19" s="10" t="s">
        <v>13</v>
      </c>
      <c r="O19" s="10" t="s">
        <v>14</v>
      </c>
      <c r="P19" s="10" t="s">
        <v>17</v>
      </c>
      <c r="R19" t="s">
        <v>25</v>
      </c>
    </row>
    <row r="20" spans="1:31" x14ac:dyDescent="0.25">
      <c r="C20" s="4">
        <v>2</v>
      </c>
      <c r="D20" s="4">
        <v>32217</v>
      </c>
      <c r="E20" s="4">
        <v>33078</v>
      </c>
      <c r="F20" s="4">
        <v>33964</v>
      </c>
      <c r="G20" s="4">
        <v>34871</v>
      </c>
      <c r="H20" s="4">
        <v>35805</v>
      </c>
      <c r="I20" s="4"/>
      <c r="J20" s="4"/>
      <c r="K20" s="4"/>
      <c r="L20" s="4"/>
      <c r="M20" s="4"/>
      <c r="N20" s="4"/>
      <c r="O20" s="4"/>
      <c r="P20" s="4"/>
      <c r="R20" s="10" t="s">
        <v>1</v>
      </c>
      <c r="S20" s="10" t="s">
        <v>3</v>
      </c>
      <c r="T20" s="10" t="s">
        <v>4</v>
      </c>
      <c r="U20" s="10" t="s">
        <v>5</v>
      </c>
      <c r="V20" s="10" t="s">
        <v>6</v>
      </c>
      <c r="W20" s="10" t="s">
        <v>7</v>
      </c>
      <c r="X20" s="10" t="s">
        <v>8</v>
      </c>
      <c r="Y20" s="10" t="s">
        <v>9</v>
      </c>
      <c r="Z20" s="10" t="s">
        <v>10</v>
      </c>
      <c r="AA20" s="10" t="s">
        <v>11</v>
      </c>
      <c r="AB20" s="10" t="s">
        <v>12</v>
      </c>
      <c r="AC20" s="10" t="s">
        <v>13</v>
      </c>
      <c r="AD20" s="10" t="s">
        <v>14</v>
      </c>
      <c r="AE20" s="10" t="s">
        <v>17</v>
      </c>
    </row>
    <row r="21" spans="1:31" x14ac:dyDescent="0.25">
      <c r="A21" s="2"/>
      <c r="C21" s="4">
        <v>3</v>
      </c>
      <c r="D21" s="4">
        <v>35894</v>
      </c>
      <c r="E21" s="4">
        <v>36852</v>
      </c>
      <c r="F21" s="4">
        <v>37835</v>
      </c>
      <c r="G21" s="4">
        <v>38846</v>
      </c>
      <c r="H21" s="4">
        <v>39885</v>
      </c>
      <c r="I21" s="4"/>
      <c r="J21" s="4"/>
      <c r="K21" s="4"/>
      <c r="L21" s="4"/>
      <c r="M21" s="4"/>
      <c r="N21" s="4"/>
      <c r="O21" s="4"/>
      <c r="P21" s="4"/>
      <c r="R21" s="4">
        <v>2</v>
      </c>
      <c r="S21" s="5">
        <f>IFERROR((D20-D43)/D43,"")</f>
        <v>1.0000626998557903E-2</v>
      </c>
      <c r="T21" s="5">
        <f t="shared" ref="T21:AE21" si="0">IFERROR((E20-E43)/E43,"")</f>
        <v>1.001526717557252E-2</v>
      </c>
      <c r="U21" s="5">
        <f t="shared" si="0"/>
        <v>9.9916736053288924E-3</v>
      </c>
      <c r="V21" s="5">
        <f t="shared" si="0"/>
        <v>9.9924694433180788E-3</v>
      </c>
      <c r="W21" s="5">
        <f t="shared" si="0"/>
        <v>1.0014104372355431E-2</v>
      </c>
      <c r="X21" s="5" t="str">
        <f t="shared" si="0"/>
        <v/>
      </c>
      <c r="Y21" s="5" t="str">
        <f t="shared" si="0"/>
        <v/>
      </c>
      <c r="Z21" s="5" t="str">
        <f t="shared" si="0"/>
        <v/>
      </c>
      <c r="AA21" s="5" t="str">
        <f t="shared" si="0"/>
        <v/>
      </c>
      <c r="AB21" s="5" t="str">
        <f t="shared" si="0"/>
        <v/>
      </c>
      <c r="AC21" s="5" t="str">
        <f t="shared" si="0"/>
        <v/>
      </c>
      <c r="AD21" s="5" t="str">
        <f t="shared" si="0"/>
        <v/>
      </c>
      <c r="AE21" s="5" t="str">
        <f t="shared" si="0"/>
        <v/>
      </c>
    </row>
    <row r="22" spans="1:31" x14ac:dyDescent="0.25">
      <c r="C22" s="4">
        <v>4</v>
      </c>
      <c r="D22" s="4">
        <v>37770</v>
      </c>
      <c r="E22" s="4">
        <v>38806</v>
      </c>
      <c r="F22" s="4">
        <v>39875</v>
      </c>
      <c r="G22" s="4">
        <v>40969</v>
      </c>
      <c r="H22" s="4">
        <v>42091</v>
      </c>
      <c r="I22" s="4">
        <v>43248</v>
      </c>
      <c r="J22" s="4">
        <v>44433</v>
      </c>
      <c r="K22" s="4"/>
      <c r="L22" s="4"/>
      <c r="M22" s="4"/>
      <c r="N22" s="4"/>
      <c r="O22" s="4"/>
      <c r="P22" s="4"/>
      <c r="R22" s="4">
        <v>3</v>
      </c>
      <c r="S22" s="5">
        <f t="shared" ref="S22:S28" si="1">IFERROR((D21-D44)/D44,"")</f>
        <v>9.9890261402965762E-3</v>
      </c>
      <c r="T22" s="5">
        <f t="shared" ref="T22:T28" si="2">IFERROR((E21-E44)/E44,"")</f>
        <v>1.0003562912818264E-2</v>
      </c>
      <c r="U22" s="5">
        <f t="shared" ref="U22:U28" si="3">IFERROR((F21-F44)/F44,"")</f>
        <v>1.00106780565937E-2</v>
      </c>
      <c r="V22" s="5">
        <f t="shared" ref="V22:V28" si="4">IFERROR((G21-G44)/G44,"")</f>
        <v>1.0010140141961988E-2</v>
      </c>
      <c r="W22" s="5">
        <f t="shared" ref="W22:W28" si="5">IFERROR((H21-H44)/H44,"")</f>
        <v>1.0002532286654849E-2</v>
      </c>
      <c r="X22" s="5" t="str">
        <f t="shared" ref="X22:X28" si="6">IFERROR((I21-I44)/I44,"")</f>
        <v/>
      </c>
      <c r="Y22" s="5" t="str">
        <f t="shared" ref="Y22:Y28" si="7">IFERROR((J21-J44)/J44,"")</f>
        <v/>
      </c>
      <c r="Z22" s="5" t="str">
        <f t="shared" ref="Z22:Z28" si="8">IFERROR((K21-K44)/K44,"")</f>
        <v/>
      </c>
      <c r="AA22" s="5" t="str">
        <f t="shared" ref="AA22:AA28" si="9">IFERROR((L21-L44)/L44,"")</f>
        <v/>
      </c>
      <c r="AB22" s="5" t="str">
        <f t="shared" ref="AB22:AB28" si="10">IFERROR((M21-M44)/M44,"")</f>
        <v/>
      </c>
      <c r="AC22" s="5" t="str">
        <f t="shared" ref="AC22:AC28" si="11">IFERROR((N21-N44)/N44,"")</f>
        <v/>
      </c>
      <c r="AD22" s="5" t="str">
        <f t="shared" ref="AD22:AD28" si="12">IFERROR((O21-O44)/O44,"")</f>
        <v/>
      </c>
      <c r="AE22" s="5" t="str">
        <f t="shared" ref="AE22:AE28" si="13">IFERROR((P21-P44)/P44,"")</f>
        <v/>
      </c>
    </row>
    <row r="23" spans="1:31" x14ac:dyDescent="0.25">
      <c r="C23" s="4">
        <v>5</v>
      </c>
      <c r="D23" s="4">
        <v>39591</v>
      </c>
      <c r="E23" s="4">
        <v>40584</v>
      </c>
      <c r="F23" s="4">
        <v>41603</v>
      </c>
      <c r="G23" s="4">
        <v>42647</v>
      </c>
      <c r="H23" s="4">
        <v>43718</v>
      </c>
      <c r="I23" s="4">
        <v>44815</v>
      </c>
      <c r="J23" s="4">
        <v>45938</v>
      </c>
      <c r="K23" s="4">
        <v>47091</v>
      </c>
      <c r="L23" s="4">
        <v>48274</v>
      </c>
      <c r="M23" s="4">
        <v>49489</v>
      </c>
      <c r="N23" s="4"/>
      <c r="O23" s="4"/>
      <c r="P23" s="4"/>
      <c r="R23" s="4">
        <v>4</v>
      </c>
      <c r="S23" s="5">
        <f t="shared" si="1"/>
        <v>1.0001069633115841E-2</v>
      </c>
      <c r="T23" s="5">
        <f t="shared" si="2"/>
        <v>9.9942741137889757E-3</v>
      </c>
      <c r="U23" s="5">
        <f t="shared" si="3"/>
        <v>1.0005065856129687E-2</v>
      </c>
      <c r="V23" s="5">
        <f t="shared" si="4"/>
        <v>1.0009121613292902E-2</v>
      </c>
      <c r="W23" s="5">
        <f t="shared" si="5"/>
        <v>1.0006238901953256E-2</v>
      </c>
      <c r="X23" s="5">
        <f t="shared" si="6"/>
        <v>9.9953292853806625E-3</v>
      </c>
      <c r="Y23" s="5">
        <f t="shared" si="7"/>
        <v>1.0001591162230355E-2</v>
      </c>
      <c r="Z23" s="5" t="str">
        <f t="shared" si="8"/>
        <v/>
      </c>
      <c r="AA23" s="5" t="str">
        <f t="shared" si="9"/>
        <v/>
      </c>
      <c r="AB23" s="5" t="str">
        <f t="shared" si="10"/>
        <v/>
      </c>
      <c r="AC23" s="5" t="str">
        <f t="shared" si="11"/>
        <v/>
      </c>
      <c r="AD23" s="5" t="str">
        <f t="shared" si="12"/>
        <v/>
      </c>
      <c r="AE23" s="5" t="str">
        <f t="shared" si="13"/>
        <v/>
      </c>
    </row>
    <row r="24" spans="1:31" x14ac:dyDescent="0.25">
      <c r="C24" s="4">
        <v>6</v>
      </c>
      <c r="D24" s="4">
        <v>44897</v>
      </c>
      <c r="E24" s="4">
        <v>46021</v>
      </c>
      <c r="F24" s="4">
        <v>47177</v>
      </c>
      <c r="G24" s="4">
        <v>48362</v>
      </c>
      <c r="H24" s="4">
        <v>49578</v>
      </c>
      <c r="I24" s="4">
        <v>50821</v>
      </c>
      <c r="J24" s="4">
        <v>52096</v>
      </c>
      <c r="K24" s="4">
        <v>53405</v>
      </c>
      <c r="L24" s="4">
        <v>54744</v>
      </c>
      <c r="M24" s="4">
        <v>56121</v>
      </c>
      <c r="N24" s="4"/>
      <c r="O24" s="4"/>
      <c r="P24" s="4"/>
      <c r="R24" s="4">
        <v>5</v>
      </c>
      <c r="S24" s="5">
        <f t="shared" si="1"/>
        <v>1.0000255108548687E-2</v>
      </c>
      <c r="T24" s="5">
        <f t="shared" si="2"/>
        <v>1.0004479617739287E-2</v>
      </c>
      <c r="U24" s="5">
        <f t="shared" si="3"/>
        <v>1.0002184943312859E-2</v>
      </c>
      <c r="V24" s="5">
        <f t="shared" si="4"/>
        <v>9.9940793368857306E-3</v>
      </c>
      <c r="W24" s="5">
        <f t="shared" si="5"/>
        <v>1.0003465403719533E-2</v>
      </c>
      <c r="X24" s="5">
        <f t="shared" si="6"/>
        <v>1.0006535800410178E-2</v>
      </c>
      <c r="Y24" s="5">
        <f t="shared" si="7"/>
        <v>1.00037376602247E-2</v>
      </c>
      <c r="Z24" s="5">
        <f t="shared" si="8"/>
        <v>9.9946380697050943E-3</v>
      </c>
      <c r="AA24" s="5">
        <f t="shared" si="9"/>
        <v>1.0000836890116327E-2</v>
      </c>
      <c r="AB24" s="5">
        <f t="shared" si="10"/>
        <v>1.000020408579767E-2</v>
      </c>
      <c r="AC24" s="5" t="str">
        <f t="shared" si="11"/>
        <v/>
      </c>
      <c r="AD24" s="5" t="str">
        <f t="shared" si="12"/>
        <v/>
      </c>
      <c r="AE24" s="5" t="str">
        <f t="shared" si="13"/>
        <v/>
      </c>
    </row>
    <row r="25" spans="1:31" x14ac:dyDescent="0.25">
      <c r="C25" s="4">
        <v>7</v>
      </c>
      <c r="D25" s="4">
        <v>50919</v>
      </c>
      <c r="E25" s="4">
        <v>52188</v>
      </c>
      <c r="F25" s="4">
        <v>53499</v>
      </c>
      <c r="G25" s="4">
        <v>54843</v>
      </c>
      <c r="H25" s="4">
        <v>56219</v>
      </c>
      <c r="I25" s="4">
        <v>57629</v>
      </c>
      <c r="J25" s="4">
        <v>59077</v>
      </c>
      <c r="K25" s="4">
        <v>60556</v>
      </c>
      <c r="L25" s="4">
        <v>62084</v>
      </c>
      <c r="M25" s="4">
        <v>63637</v>
      </c>
      <c r="N25" s="4"/>
      <c r="O25" s="4"/>
      <c r="P25" s="4"/>
      <c r="R25" s="4">
        <v>6</v>
      </c>
      <c r="S25" s="5">
        <f t="shared" si="1"/>
        <v>1.0010798164312067E-2</v>
      </c>
      <c r="T25" s="5">
        <f t="shared" si="2"/>
        <v>1.0007681334357511E-2</v>
      </c>
      <c r="U25" s="5">
        <f t="shared" si="3"/>
        <v>9.9978591308071078E-3</v>
      </c>
      <c r="V25" s="5">
        <f t="shared" si="4"/>
        <v>1.0003550320573063E-2</v>
      </c>
      <c r="W25" s="5">
        <f t="shared" si="5"/>
        <v>1.0002648359035997E-2</v>
      </c>
      <c r="X25" s="5">
        <f t="shared" si="6"/>
        <v>9.9964227513017218E-3</v>
      </c>
      <c r="Y25" s="5">
        <f t="shared" si="7"/>
        <v>1.0003877471888328E-2</v>
      </c>
      <c r="Z25" s="5">
        <f t="shared" si="8"/>
        <v>1.0061846310971574E-2</v>
      </c>
      <c r="AA25" s="5">
        <f t="shared" si="9"/>
        <v>9.9996310099258329E-3</v>
      </c>
      <c r="AB25" s="5">
        <f t="shared" si="10"/>
        <v>1.0006298929182039E-2</v>
      </c>
      <c r="AC25" s="5" t="str">
        <f t="shared" si="11"/>
        <v/>
      </c>
      <c r="AD25" s="5" t="str">
        <f t="shared" si="12"/>
        <v/>
      </c>
      <c r="AE25" s="5" t="str">
        <f t="shared" si="13"/>
        <v/>
      </c>
    </row>
    <row r="26" spans="1:31" x14ac:dyDescent="0.25">
      <c r="C26" s="4">
        <v>8</v>
      </c>
      <c r="D26" s="4">
        <v>57732</v>
      </c>
      <c r="E26" s="4">
        <v>59183</v>
      </c>
      <c r="F26" s="4">
        <v>60670</v>
      </c>
      <c r="G26" s="4">
        <v>62188</v>
      </c>
      <c r="H26" s="4">
        <v>63749</v>
      </c>
      <c r="I26" s="4">
        <v>65350</v>
      </c>
      <c r="J26" s="4">
        <v>66992</v>
      </c>
      <c r="K26" s="4">
        <v>68673</v>
      </c>
      <c r="L26" s="4">
        <v>70394</v>
      </c>
      <c r="M26" s="4">
        <v>72166</v>
      </c>
      <c r="N26" s="4"/>
      <c r="O26" s="4"/>
      <c r="P26" s="4"/>
      <c r="R26" s="4">
        <v>7</v>
      </c>
      <c r="S26" s="5">
        <f t="shared" si="1"/>
        <v>1.0197401051482988E-2</v>
      </c>
      <c r="T26" s="5">
        <f t="shared" si="2"/>
        <v>1.000561243250566E-2</v>
      </c>
      <c r="U26" s="5">
        <f t="shared" si="3"/>
        <v>1.0005852479752308E-2</v>
      </c>
      <c r="V26" s="5">
        <f t="shared" si="4"/>
        <v>0.01</v>
      </c>
      <c r="W26" s="5">
        <f t="shared" si="5"/>
        <v>1.0006826919622003E-2</v>
      </c>
      <c r="X26" s="5">
        <f t="shared" si="6"/>
        <v>1.000736093098251E-2</v>
      </c>
      <c r="Y26" s="5">
        <f t="shared" si="7"/>
        <v>1.0001367708404568E-2</v>
      </c>
      <c r="Z26" s="5">
        <f t="shared" si="8"/>
        <v>1.0007338715057709E-2</v>
      </c>
      <c r="AA26" s="5">
        <f t="shared" si="9"/>
        <v>1.0005043192503539E-2</v>
      </c>
      <c r="AB26" s="5">
        <f t="shared" si="10"/>
        <v>9.998889012331964E-3</v>
      </c>
      <c r="AC26" s="5" t="str">
        <f t="shared" si="11"/>
        <v/>
      </c>
      <c r="AD26" s="5" t="str">
        <f t="shared" si="12"/>
        <v/>
      </c>
      <c r="AE26" s="5" t="str">
        <f t="shared" si="13"/>
        <v/>
      </c>
    </row>
    <row r="27" spans="1:31" x14ac:dyDescent="0.25">
      <c r="C27" s="4">
        <v>9</v>
      </c>
      <c r="D27" s="4">
        <v>61378</v>
      </c>
      <c r="E27" s="4">
        <v>62866</v>
      </c>
      <c r="F27" s="4">
        <v>64391</v>
      </c>
      <c r="G27" s="4">
        <v>65952</v>
      </c>
      <c r="H27" s="4">
        <v>67553</v>
      </c>
      <c r="I27" s="4">
        <v>69191</v>
      </c>
      <c r="J27" s="4">
        <v>70870</v>
      </c>
      <c r="K27" s="4">
        <v>72589</v>
      </c>
      <c r="L27" s="4">
        <v>74350</v>
      </c>
      <c r="M27" s="4">
        <v>76157</v>
      </c>
      <c r="N27" s="4">
        <v>78004</v>
      </c>
      <c r="O27" s="4">
        <v>79895</v>
      </c>
      <c r="P27" s="4">
        <v>81835</v>
      </c>
      <c r="R27" s="4">
        <v>8</v>
      </c>
      <c r="S27" s="5">
        <f t="shared" si="1"/>
        <v>1.000699790062981E-2</v>
      </c>
      <c r="T27" s="5">
        <f t="shared" si="2"/>
        <v>1.0000511971602642E-2</v>
      </c>
      <c r="U27" s="5">
        <f t="shared" si="3"/>
        <v>1.0005160731825068E-2</v>
      </c>
      <c r="V27" s="5">
        <f t="shared" si="4"/>
        <v>1.0004547521600727E-2</v>
      </c>
      <c r="W27" s="5">
        <f t="shared" si="5"/>
        <v>9.9971481986121241E-3</v>
      </c>
      <c r="X27" s="5">
        <f t="shared" si="6"/>
        <v>9.9995363429825502E-3</v>
      </c>
      <c r="Y27" s="5">
        <f t="shared" si="7"/>
        <v>9.9956278550860107E-3</v>
      </c>
      <c r="Z27" s="5">
        <f t="shared" si="8"/>
        <v>1.0001029517744474E-2</v>
      </c>
      <c r="AA27" s="5">
        <f t="shared" si="9"/>
        <v>1.0000430434595463E-2</v>
      </c>
      <c r="AB27" s="5">
        <f t="shared" si="10"/>
        <v>1.0006857846636156E-2</v>
      </c>
      <c r="AC27" s="5" t="str">
        <f t="shared" si="11"/>
        <v/>
      </c>
      <c r="AD27" s="5" t="str">
        <f t="shared" si="12"/>
        <v/>
      </c>
      <c r="AE27" s="5" t="str">
        <f t="shared" si="13"/>
        <v/>
      </c>
    </row>
    <row r="28" spans="1:31" x14ac:dyDescent="0.2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">
        <v>9</v>
      </c>
      <c r="S28" s="5">
        <f t="shared" si="1"/>
        <v>1.0004936646371565E-2</v>
      </c>
      <c r="T28" s="5">
        <f t="shared" si="2"/>
        <v>9.9929310455626249E-3</v>
      </c>
      <c r="U28" s="5">
        <f t="shared" si="3"/>
        <v>1.0007372202092451E-2</v>
      </c>
      <c r="V28" s="5">
        <f t="shared" si="4"/>
        <v>1.0000153141702018E-2</v>
      </c>
      <c r="W28" s="5">
        <f t="shared" si="5"/>
        <v>1.0002392201423359E-2</v>
      </c>
      <c r="X28" s="5">
        <f t="shared" si="6"/>
        <v>9.9991241643067764E-3</v>
      </c>
      <c r="Y28" s="5">
        <f t="shared" si="7"/>
        <v>9.9901665977853472E-3</v>
      </c>
      <c r="Z28" s="5">
        <f t="shared" si="8"/>
        <v>1.0004174203422847E-2</v>
      </c>
      <c r="AA28" s="5">
        <f t="shared" si="9"/>
        <v>9.9980981878447037E-3</v>
      </c>
      <c r="AB28" s="5">
        <f t="shared" si="10"/>
        <v>9.999602137845974E-3</v>
      </c>
      <c r="AC28" s="5">
        <f t="shared" si="11"/>
        <v>9.995856639734825E-3</v>
      </c>
      <c r="AD28" s="5">
        <f t="shared" si="12"/>
        <v>1.1149922798491406E-2</v>
      </c>
      <c r="AE28" s="5">
        <f t="shared" si="13"/>
        <v>9.9969145325516824E-3</v>
      </c>
    </row>
    <row r="29" spans="1:31" x14ac:dyDescent="0.25">
      <c r="C29" t="s">
        <v>80</v>
      </c>
      <c r="H29" s="30" t="s">
        <v>98</v>
      </c>
      <c r="I29" s="32">
        <v>1</v>
      </c>
      <c r="J29" s="1" t="s">
        <v>99</v>
      </c>
      <c r="Q29" s="23"/>
      <c r="R29" s="23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x14ac:dyDescent="0.25">
      <c r="C30" s="10" t="s">
        <v>1</v>
      </c>
      <c r="D30" s="10" t="s">
        <v>3</v>
      </c>
      <c r="E30" s="10" t="s">
        <v>4</v>
      </c>
      <c r="F30" s="10" t="s">
        <v>5</v>
      </c>
      <c r="G30" s="10" t="s">
        <v>6</v>
      </c>
      <c r="H30" s="10" t="s">
        <v>7</v>
      </c>
      <c r="I30" s="10" t="s">
        <v>8</v>
      </c>
      <c r="J30" s="10" t="s">
        <v>9</v>
      </c>
      <c r="K30" s="10" t="s">
        <v>10</v>
      </c>
      <c r="L30" s="10" t="s">
        <v>11</v>
      </c>
      <c r="M30" s="10" t="s">
        <v>12</v>
      </c>
      <c r="N30" s="10" t="s">
        <v>13</v>
      </c>
      <c r="O30" s="10" t="s">
        <v>14</v>
      </c>
      <c r="P30" s="10" t="s">
        <v>17</v>
      </c>
      <c r="Q30" s="23"/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4">
        <f>1.01*O50</f>
        <v>79804.14</v>
      </c>
      <c r="AE30" s="24"/>
    </row>
    <row r="31" spans="1:31" x14ac:dyDescent="0.25">
      <c r="C31" s="4">
        <v>2</v>
      </c>
      <c r="D31" s="25">
        <f>IFERROR($I$29*D20/12,"")</f>
        <v>2684.75</v>
      </c>
      <c r="E31" s="25">
        <f t="shared" ref="E31:P31" si="14">IFERROR($I$29*E20/12,"")</f>
        <v>2756.5</v>
      </c>
      <c r="F31" s="25">
        <f t="shared" si="14"/>
        <v>2830.3333333333335</v>
      </c>
      <c r="G31" s="25">
        <f t="shared" si="14"/>
        <v>2905.9166666666665</v>
      </c>
      <c r="H31" s="25">
        <f t="shared" si="14"/>
        <v>2983.75</v>
      </c>
      <c r="I31" s="25">
        <f t="shared" si="14"/>
        <v>0</v>
      </c>
      <c r="J31" s="25">
        <f t="shared" si="14"/>
        <v>0</v>
      </c>
      <c r="K31" s="25">
        <f t="shared" si="14"/>
        <v>0</v>
      </c>
      <c r="L31" s="25">
        <f t="shared" si="14"/>
        <v>0</v>
      </c>
      <c r="M31" s="25">
        <f t="shared" si="14"/>
        <v>0</v>
      </c>
      <c r="N31" s="25">
        <f t="shared" si="14"/>
        <v>0</v>
      </c>
      <c r="O31" s="25">
        <f t="shared" si="14"/>
        <v>0</v>
      </c>
      <c r="P31" s="25">
        <f t="shared" si="14"/>
        <v>0</v>
      </c>
      <c r="Q31" s="23"/>
      <c r="R31" s="23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x14ac:dyDescent="0.25">
      <c r="C32" s="4">
        <v>3</v>
      </c>
      <c r="D32" s="25">
        <f t="shared" ref="D32:P32" si="15">IFERROR($I$29*D21/12,"")</f>
        <v>2991.1666666666665</v>
      </c>
      <c r="E32" s="25">
        <f t="shared" si="15"/>
        <v>3071</v>
      </c>
      <c r="F32" s="25">
        <f t="shared" si="15"/>
        <v>3152.9166666666665</v>
      </c>
      <c r="G32" s="25">
        <f t="shared" si="15"/>
        <v>3237.1666666666665</v>
      </c>
      <c r="H32" s="25">
        <f t="shared" si="15"/>
        <v>3323.75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25">
        <f t="shared" si="15"/>
        <v>0</v>
      </c>
      <c r="O32" s="25">
        <f t="shared" si="15"/>
        <v>0</v>
      </c>
      <c r="P32" s="25">
        <f t="shared" si="15"/>
        <v>0</v>
      </c>
      <c r="Q32" s="23"/>
      <c r="R32" s="23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5">
      <c r="C33" s="4">
        <v>4</v>
      </c>
      <c r="D33" s="25">
        <f t="shared" ref="D33:P33" si="16">IFERROR($I$29*D22/12,"")</f>
        <v>3147.5</v>
      </c>
      <c r="E33" s="25">
        <f t="shared" si="16"/>
        <v>3233.8333333333335</v>
      </c>
      <c r="F33" s="25">
        <f t="shared" si="16"/>
        <v>3322.9166666666665</v>
      </c>
      <c r="G33" s="25">
        <f t="shared" si="16"/>
        <v>3414.0833333333335</v>
      </c>
      <c r="H33" s="25">
        <f t="shared" si="16"/>
        <v>3507.5833333333335</v>
      </c>
      <c r="I33" s="25">
        <f t="shared" si="16"/>
        <v>3604</v>
      </c>
      <c r="J33" s="25">
        <f t="shared" si="16"/>
        <v>3702.75</v>
      </c>
      <c r="K33" s="25">
        <f t="shared" si="16"/>
        <v>0</v>
      </c>
      <c r="L33" s="25">
        <f t="shared" si="16"/>
        <v>0</v>
      </c>
      <c r="M33" s="25">
        <f t="shared" si="16"/>
        <v>0</v>
      </c>
      <c r="N33" s="25">
        <f t="shared" si="16"/>
        <v>0</v>
      </c>
      <c r="O33" s="25">
        <f t="shared" si="16"/>
        <v>0</v>
      </c>
      <c r="P33" s="25">
        <f t="shared" si="16"/>
        <v>0</v>
      </c>
      <c r="Q33" s="23"/>
      <c r="R33" s="23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5">
      <c r="C34" s="4">
        <v>5</v>
      </c>
      <c r="D34" s="25">
        <f t="shared" ref="D34:P34" si="17">IFERROR($I$29*D23/12,"")</f>
        <v>3299.25</v>
      </c>
      <c r="E34" s="25">
        <f t="shared" si="17"/>
        <v>3382</v>
      </c>
      <c r="F34" s="25">
        <f t="shared" si="17"/>
        <v>3466.9166666666665</v>
      </c>
      <c r="G34" s="25">
        <f t="shared" si="17"/>
        <v>3553.9166666666665</v>
      </c>
      <c r="H34" s="25">
        <f t="shared" si="17"/>
        <v>3643.1666666666665</v>
      </c>
      <c r="I34" s="25">
        <f t="shared" si="17"/>
        <v>3734.5833333333335</v>
      </c>
      <c r="J34" s="25">
        <f t="shared" si="17"/>
        <v>3828.1666666666665</v>
      </c>
      <c r="K34" s="25">
        <f t="shared" si="17"/>
        <v>3924.25</v>
      </c>
      <c r="L34" s="25">
        <f t="shared" si="17"/>
        <v>4022.8333333333335</v>
      </c>
      <c r="M34" s="25">
        <f t="shared" si="17"/>
        <v>4124.083333333333</v>
      </c>
      <c r="N34" s="25">
        <f t="shared" si="17"/>
        <v>0</v>
      </c>
      <c r="O34" s="25">
        <f t="shared" si="17"/>
        <v>0</v>
      </c>
      <c r="P34" s="25">
        <f t="shared" si="17"/>
        <v>0</v>
      </c>
      <c r="Q34" s="23"/>
      <c r="R34" s="23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5">
      <c r="C35" s="4">
        <v>6</v>
      </c>
      <c r="D35" s="25">
        <f t="shared" ref="D35:P35" si="18">IFERROR($I$29*D24/12,"")</f>
        <v>3741.4166666666665</v>
      </c>
      <c r="E35" s="25">
        <f t="shared" si="18"/>
        <v>3835.0833333333335</v>
      </c>
      <c r="F35" s="25">
        <f t="shared" si="18"/>
        <v>3931.4166666666665</v>
      </c>
      <c r="G35" s="25">
        <f t="shared" si="18"/>
        <v>4030.1666666666665</v>
      </c>
      <c r="H35" s="25">
        <f t="shared" si="18"/>
        <v>4131.5</v>
      </c>
      <c r="I35" s="25">
        <f t="shared" si="18"/>
        <v>4235.083333333333</v>
      </c>
      <c r="J35" s="25">
        <f t="shared" si="18"/>
        <v>4341.333333333333</v>
      </c>
      <c r="K35" s="25">
        <f t="shared" si="18"/>
        <v>4450.416666666667</v>
      </c>
      <c r="L35" s="25">
        <f t="shared" si="18"/>
        <v>4562</v>
      </c>
      <c r="M35" s="25">
        <f t="shared" si="18"/>
        <v>4676.75</v>
      </c>
      <c r="N35" s="25">
        <f t="shared" si="18"/>
        <v>0</v>
      </c>
      <c r="O35" s="25">
        <f t="shared" si="18"/>
        <v>0</v>
      </c>
      <c r="P35" s="25">
        <f t="shared" si="18"/>
        <v>0</v>
      </c>
      <c r="Q35" s="23"/>
      <c r="R35" s="23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x14ac:dyDescent="0.25">
      <c r="C36" s="4">
        <v>7</v>
      </c>
      <c r="D36" s="25">
        <f t="shared" ref="D36:P36" si="19">IFERROR($I$29*D25/12,"")</f>
        <v>4243.25</v>
      </c>
      <c r="E36" s="25">
        <f t="shared" si="19"/>
        <v>4349</v>
      </c>
      <c r="F36" s="25">
        <f t="shared" si="19"/>
        <v>4458.25</v>
      </c>
      <c r="G36" s="25">
        <f t="shared" si="19"/>
        <v>4570.25</v>
      </c>
      <c r="H36" s="25">
        <f t="shared" si="19"/>
        <v>4684.916666666667</v>
      </c>
      <c r="I36" s="25">
        <f t="shared" si="19"/>
        <v>4802.416666666667</v>
      </c>
      <c r="J36" s="25">
        <f t="shared" si="19"/>
        <v>4923.083333333333</v>
      </c>
      <c r="K36" s="25">
        <f t="shared" si="19"/>
        <v>5046.333333333333</v>
      </c>
      <c r="L36" s="25">
        <f t="shared" si="19"/>
        <v>5173.666666666667</v>
      </c>
      <c r="M36" s="25">
        <f t="shared" si="19"/>
        <v>5303.083333333333</v>
      </c>
      <c r="N36" s="25">
        <f t="shared" si="19"/>
        <v>0</v>
      </c>
      <c r="O36" s="25">
        <f t="shared" si="19"/>
        <v>0</v>
      </c>
      <c r="P36" s="25">
        <f t="shared" si="19"/>
        <v>0</v>
      </c>
      <c r="Q36" s="23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x14ac:dyDescent="0.25">
      <c r="C37" s="4">
        <v>8</v>
      </c>
      <c r="D37" s="25">
        <f t="shared" ref="D37:P37" si="20">IFERROR($I$29*D26/12,"")</f>
        <v>4811</v>
      </c>
      <c r="E37" s="25">
        <f t="shared" si="20"/>
        <v>4931.916666666667</v>
      </c>
      <c r="F37" s="25">
        <f t="shared" si="20"/>
        <v>5055.833333333333</v>
      </c>
      <c r="G37" s="25">
        <f t="shared" si="20"/>
        <v>5182.333333333333</v>
      </c>
      <c r="H37" s="25">
        <f t="shared" si="20"/>
        <v>5312.416666666667</v>
      </c>
      <c r="I37" s="25">
        <f t="shared" si="20"/>
        <v>5445.833333333333</v>
      </c>
      <c r="J37" s="25">
        <f t="shared" si="20"/>
        <v>5582.666666666667</v>
      </c>
      <c r="K37" s="25">
        <f t="shared" si="20"/>
        <v>5722.75</v>
      </c>
      <c r="L37" s="25">
        <f t="shared" si="20"/>
        <v>5866.166666666667</v>
      </c>
      <c r="M37" s="25">
        <f t="shared" si="20"/>
        <v>6013.833333333333</v>
      </c>
      <c r="N37" s="25">
        <f t="shared" si="20"/>
        <v>0</v>
      </c>
      <c r="O37" s="25">
        <f t="shared" si="20"/>
        <v>0</v>
      </c>
      <c r="P37" s="25">
        <f t="shared" si="20"/>
        <v>0</v>
      </c>
      <c r="Q37" s="23"/>
      <c r="R37" s="23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x14ac:dyDescent="0.25">
      <c r="C38" s="4">
        <v>9</v>
      </c>
      <c r="D38" s="25">
        <f t="shared" ref="D38:P38" si="21">IFERROR($I$29*D27/12,"")</f>
        <v>5114.833333333333</v>
      </c>
      <c r="E38" s="25">
        <f t="shared" si="21"/>
        <v>5238.833333333333</v>
      </c>
      <c r="F38" s="25">
        <f t="shared" si="21"/>
        <v>5365.916666666667</v>
      </c>
      <c r="G38" s="25">
        <f t="shared" si="21"/>
        <v>5496</v>
      </c>
      <c r="H38" s="25">
        <f t="shared" si="21"/>
        <v>5629.416666666667</v>
      </c>
      <c r="I38" s="25">
        <f t="shared" si="21"/>
        <v>5765.916666666667</v>
      </c>
      <c r="J38" s="25">
        <f t="shared" si="21"/>
        <v>5905.833333333333</v>
      </c>
      <c r="K38" s="25">
        <f t="shared" si="21"/>
        <v>6049.083333333333</v>
      </c>
      <c r="L38" s="25">
        <f t="shared" si="21"/>
        <v>6195.833333333333</v>
      </c>
      <c r="M38" s="25">
        <f t="shared" si="21"/>
        <v>6346.416666666667</v>
      </c>
      <c r="N38" s="25">
        <f t="shared" si="21"/>
        <v>6500.333333333333</v>
      </c>
      <c r="O38" s="25">
        <f t="shared" si="21"/>
        <v>6657.916666666667</v>
      </c>
      <c r="P38" s="25">
        <f t="shared" si="21"/>
        <v>6819.583333333333</v>
      </c>
      <c r="Q38" s="23"/>
      <c r="R38" s="23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x14ac:dyDescent="0.25"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6"/>
    </row>
    <row r="40" spans="1:31" x14ac:dyDescent="0.25">
      <c r="D40" s="12" t="s">
        <v>113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0" t="s">
        <v>56</v>
      </c>
    </row>
    <row r="41" spans="1:31" x14ac:dyDescent="0.25">
      <c r="D41" t="s">
        <v>41</v>
      </c>
      <c r="O41" s="19" t="s">
        <v>126</v>
      </c>
      <c r="P41" s="21">
        <v>53600</v>
      </c>
    </row>
    <row r="42" spans="1:31" x14ac:dyDescent="0.25">
      <c r="A42" s="2">
        <v>42186</v>
      </c>
      <c r="C42" s="10" t="s">
        <v>1</v>
      </c>
      <c r="D42" s="10" t="s">
        <v>3</v>
      </c>
      <c r="E42" s="10" t="s">
        <v>4</v>
      </c>
      <c r="F42" s="10" t="s">
        <v>5</v>
      </c>
      <c r="G42" s="10" t="s">
        <v>6</v>
      </c>
      <c r="H42" s="10" t="s">
        <v>7</v>
      </c>
      <c r="I42" s="10" t="s">
        <v>8</v>
      </c>
      <c r="J42" s="10" t="s">
        <v>9</v>
      </c>
      <c r="K42" s="10" t="s">
        <v>10</v>
      </c>
      <c r="L42" s="10" t="s">
        <v>11</v>
      </c>
      <c r="M42" s="10" t="s">
        <v>12</v>
      </c>
      <c r="N42" s="10" t="s">
        <v>13</v>
      </c>
      <c r="O42" s="10" t="s">
        <v>14</v>
      </c>
      <c r="P42" s="10" t="s">
        <v>17</v>
      </c>
    </row>
    <row r="43" spans="1:31" x14ac:dyDescent="0.25">
      <c r="C43" s="4">
        <v>2</v>
      </c>
      <c r="D43" s="4">
        <v>31898</v>
      </c>
      <c r="E43" s="4">
        <v>32750</v>
      </c>
      <c r="F43" s="4">
        <v>33628</v>
      </c>
      <c r="G43" s="4">
        <v>34526</v>
      </c>
      <c r="H43" s="4">
        <v>35450</v>
      </c>
      <c r="I43" s="4"/>
      <c r="J43" s="4"/>
      <c r="K43" s="4"/>
      <c r="L43" s="4"/>
      <c r="M43" s="4"/>
      <c r="N43" s="4"/>
      <c r="O43" s="4"/>
      <c r="P43" s="4"/>
    </row>
    <row r="44" spans="1:31" x14ac:dyDescent="0.25">
      <c r="A44" s="2"/>
      <c r="C44" s="4">
        <v>3</v>
      </c>
      <c r="D44" s="4">
        <v>35539</v>
      </c>
      <c r="E44" s="4">
        <v>36487</v>
      </c>
      <c r="F44" s="4">
        <v>37460</v>
      </c>
      <c r="G44" s="4">
        <v>38461</v>
      </c>
      <c r="H44" s="4">
        <v>39490</v>
      </c>
      <c r="I44" s="4"/>
      <c r="J44" s="4"/>
      <c r="K44" s="4"/>
      <c r="L44" s="4"/>
      <c r="M44" s="4"/>
      <c r="N44" s="4"/>
      <c r="O44" s="4"/>
      <c r="P44" s="4"/>
    </row>
    <row r="45" spans="1:31" x14ac:dyDescent="0.25">
      <c r="C45" s="4">
        <v>4</v>
      </c>
      <c r="D45" s="4">
        <v>37396</v>
      </c>
      <c r="E45" s="4">
        <v>38422</v>
      </c>
      <c r="F45" s="4">
        <v>39480</v>
      </c>
      <c r="G45" s="4">
        <v>40563</v>
      </c>
      <c r="H45" s="4">
        <v>41674</v>
      </c>
      <c r="I45" s="4">
        <v>42820</v>
      </c>
      <c r="J45" s="4">
        <v>43993</v>
      </c>
      <c r="K45" s="4"/>
      <c r="L45" s="4"/>
      <c r="M45" s="4"/>
      <c r="N45" s="4"/>
      <c r="O45" s="4"/>
      <c r="P45" s="4"/>
    </row>
    <row r="46" spans="1:31" x14ac:dyDescent="0.25">
      <c r="C46" s="4">
        <v>5</v>
      </c>
      <c r="D46" s="4">
        <v>39199</v>
      </c>
      <c r="E46" s="4">
        <v>40182</v>
      </c>
      <c r="F46" s="4">
        <v>41191</v>
      </c>
      <c r="G46" s="4">
        <v>42225</v>
      </c>
      <c r="H46" s="4">
        <v>43285</v>
      </c>
      <c r="I46" s="4">
        <v>44371</v>
      </c>
      <c r="J46" s="4">
        <v>45483</v>
      </c>
      <c r="K46" s="4">
        <v>46625</v>
      </c>
      <c r="L46" s="4">
        <v>47796</v>
      </c>
      <c r="M46" s="4">
        <v>48999</v>
      </c>
      <c r="N46" s="4"/>
      <c r="O46" s="4"/>
      <c r="P46" s="4"/>
    </row>
    <row r="47" spans="1:31" x14ac:dyDescent="0.25">
      <c r="C47" s="4">
        <v>6</v>
      </c>
      <c r="D47" s="4">
        <v>44452</v>
      </c>
      <c r="E47" s="4">
        <v>45565</v>
      </c>
      <c r="F47" s="4">
        <v>46710</v>
      </c>
      <c r="G47" s="4">
        <v>47883</v>
      </c>
      <c r="H47" s="4">
        <v>49087</v>
      </c>
      <c r="I47" s="4">
        <v>50318</v>
      </c>
      <c r="J47" s="4">
        <v>51580</v>
      </c>
      <c r="K47" s="4">
        <v>52873</v>
      </c>
      <c r="L47" s="4">
        <v>54202</v>
      </c>
      <c r="M47" s="4">
        <v>55565</v>
      </c>
      <c r="N47" s="4"/>
      <c r="O47" s="4"/>
      <c r="P47" s="4"/>
    </row>
    <row r="48" spans="1:31" x14ac:dyDescent="0.25">
      <c r="C48" s="4">
        <v>7</v>
      </c>
      <c r="D48" s="4">
        <v>50405</v>
      </c>
      <c r="E48" s="4">
        <v>51671</v>
      </c>
      <c r="F48" s="4">
        <v>52969</v>
      </c>
      <c r="G48" s="4">
        <v>54300</v>
      </c>
      <c r="H48" s="4">
        <v>55662</v>
      </c>
      <c r="I48" s="4">
        <v>57058</v>
      </c>
      <c r="J48" s="4">
        <v>58492</v>
      </c>
      <c r="K48" s="4">
        <v>59956</v>
      </c>
      <c r="L48" s="4">
        <v>61469</v>
      </c>
      <c r="M48" s="4">
        <v>63007</v>
      </c>
      <c r="N48" s="4"/>
      <c r="O48" s="4"/>
      <c r="P48" s="4"/>
    </row>
    <row r="49" spans="1:31" x14ac:dyDescent="0.25">
      <c r="C49" s="4">
        <v>8</v>
      </c>
      <c r="D49" s="4">
        <v>57160</v>
      </c>
      <c r="E49" s="4">
        <v>58597</v>
      </c>
      <c r="F49" s="4">
        <v>60069</v>
      </c>
      <c r="G49" s="4">
        <v>61572</v>
      </c>
      <c r="H49" s="4">
        <v>63118</v>
      </c>
      <c r="I49" s="4">
        <v>64703</v>
      </c>
      <c r="J49" s="4">
        <v>66329</v>
      </c>
      <c r="K49" s="4">
        <v>67993</v>
      </c>
      <c r="L49" s="4">
        <v>69697</v>
      </c>
      <c r="M49" s="4">
        <v>71451</v>
      </c>
      <c r="N49" s="4"/>
      <c r="O49" s="4"/>
      <c r="P49" s="4"/>
    </row>
    <row r="50" spans="1:31" x14ac:dyDescent="0.25">
      <c r="C50" s="4">
        <v>9</v>
      </c>
      <c r="D50" s="4">
        <v>60770</v>
      </c>
      <c r="E50" s="4">
        <v>62244</v>
      </c>
      <c r="F50" s="4">
        <v>63753</v>
      </c>
      <c r="G50" s="4">
        <v>65299</v>
      </c>
      <c r="H50" s="4">
        <v>66884</v>
      </c>
      <c r="I50" s="4">
        <v>68506</v>
      </c>
      <c r="J50" s="4">
        <v>70169</v>
      </c>
      <c r="K50" s="4">
        <v>71870</v>
      </c>
      <c r="L50" s="4">
        <v>73614</v>
      </c>
      <c r="M50" s="4">
        <v>75403</v>
      </c>
      <c r="N50" s="4">
        <v>77232</v>
      </c>
      <c r="O50" s="4">
        <v>79014</v>
      </c>
      <c r="P50" s="4">
        <v>81025</v>
      </c>
    </row>
    <row r="51" spans="1:31" x14ac:dyDescent="0.2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x14ac:dyDescent="0.25">
      <c r="B52" s="6"/>
      <c r="D52" s="12" t="s">
        <v>42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0" t="s">
        <v>56</v>
      </c>
    </row>
    <row r="53" spans="1:31" x14ac:dyDescent="0.25">
      <c r="D53" t="s">
        <v>41</v>
      </c>
      <c r="O53" s="19" t="s">
        <v>57</v>
      </c>
      <c r="P53" s="21">
        <v>52500</v>
      </c>
      <c r="R53" t="s">
        <v>25</v>
      </c>
    </row>
    <row r="54" spans="1:31" x14ac:dyDescent="0.25">
      <c r="A54" s="2"/>
      <c r="C54" s="10" t="s">
        <v>1</v>
      </c>
      <c r="D54" s="10" t="s">
        <v>3</v>
      </c>
      <c r="E54" s="10" t="s">
        <v>4</v>
      </c>
      <c r="F54" s="10" t="s">
        <v>5</v>
      </c>
      <c r="G54" s="10" t="s">
        <v>6</v>
      </c>
      <c r="H54" s="10" t="s">
        <v>7</v>
      </c>
      <c r="I54" s="10" t="s">
        <v>8</v>
      </c>
      <c r="J54" s="10" t="s">
        <v>9</v>
      </c>
      <c r="K54" s="10" t="s">
        <v>10</v>
      </c>
      <c r="L54" s="10" t="s">
        <v>11</v>
      </c>
      <c r="M54" s="10" t="s">
        <v>12</v>
      </c>
      <c r="N54" s="10" t="s">
        <v>13</v>
      </c>
      <c r="O54" s="10" t="s">
        <v>14</v>
      </c>
      <c r="P54" s="10" t="s">
        <v>17</v>
      </c>
      <c r="R54" s="10" t="s">
        <v>1</v>
      </c>
      <c r="S54" s="10" t="s">
        <v>3</v>
      </c>
      <c r="T54" s="10" t="s">
        <v>4</v>
      </c>
      <c r="U54" s="10" t="s">
        <v>5</v>
      </c>
      <c r="V54" s="10" t="s">
        <v>6</v>
      </c>
      <c r="W54" s="10" t="s">
        <v>7</v>
      </c>
      <c r="X54" s="10" t="s">
        <v>8</v>
      </c>
      <c r="Y54" s="10" t="s">
        <v>9</v>
      </c>
      <c r="Z54" s="10" t="s">
        <v>10</v>
      </c>
      <c r="AA54" s="10" t="s">
        <v>11</v>
      </c>
      <c r="AB54" s="10" t="s">
        <v>12</v>
      </c>
      <c r="AC54" s="10" t="s">
        <v>13</v>
      </c>
      <c r="AD54" s="10" t="s">
        <v>14</v>
      </c>
      <c r="AE54" s="10" t="s">
        <v>17</v>
      </c>
    </row>
    <row r="55" spans="1:31" x14ac:dyDescent="0.25">
      <c r="A55" s="2">
        <v>41821</v>
      </c>
      <c r="C55" s="4">
        <v>2</v>
      </c>
      <c r="D55" s="4">
        <v>31898</v>
      </c>
      <c r="E55" s="4">
        <v>32750</v>
      </c>
      <c r="F55" s="4">
        <v>33628</v>
      </c>
      <c r="G55" s="4">
        <v>34526</v>
      </c>
      <c r="H55" s="4">
        <v>35450</v>
      </c>
      <c r="I55" s="4"/>
      <c r="J55" s="4"/>
      <c r="K55" s="4"/>
      <c r="L55" s="4"/>
      <c r="M55" s="4"/>
      <c r="N55" s="4"/>
      <c r="O55" s="4"/>
      <c r="P55" s="4"/>
      <c r="R55" s="4">
        <v>2</v>
      </c>
      <c r="S55" s="5">
        <f>IF(D67="","",(D55-D67)/D67)</f>
        <v>0</v>
      </c>
      <c r="T55" s="5">
        <f t="shared" ref="T55:AE55" si="22">IF(E67="","",(E55-E67)/E67)</f>
        <v>0</v>
      </c>
      <c r="U55" s="5">
        <f t="shared" si="22"/>
        <v>0</v>
      </c>
      <c r="V55" s="5">
        <f t="shared" si="22"/>
        <v>0</v>
      </c>
      <c r="W55" s="5">
        <f t="shared" si="22"/>
        <v>0</v>
      </c>
      <c r="X55" s="5" t="str">
        <f t="shared" si="22"/>
        <v/>
      </c>
      <c r="Y55" s="5" t="str">
        <f t="shared" si="22"/>
        <v/>
      </c>
      <c r="Z55" s="5" t="str">
        <f t="shared" si="22"/>
        <v/>
      </c>
      <c r="AA55" s="5" t="str">
        <f t="shared" si="22"/>
        <v/>
      </c>
      <c r="AB55" s="5" t="str">
        <f t="shared" si="22"/>
        <v/>
      </c>
      <c r="AC55" s="5" t="str">
        <f t="shared" si="22"/>
        <v/>
      </c>
      <c r="AD55" s="5" t="str">
        <f t="shared" si="22"/>
        <v/>
      </c>
      <c r="AE55" s="5" t="str">
        <f t="shared" si="22"/>
        <v/>
      </c>
    </row>
    <row r="56" spans="1:31" x14ac:dyDescent="0.25">
      <c r="A56" s="2"/>
      <c r="C56" s="4">
        <v>3</v>
      </c>
      <c r="D56" s="4">
        <v>35539</v>
      </c>
      <c r="E56" s="4">
        <v>36487</v>
      </c>
      <c r="F56" s="4">
        <v>37460</v>
      </c>
      <c r="G56" s="4">
        <v>38461</v>
      </c>
      <c r="H56" s="4">
        <v>39490</v>
      </c>
      <c r="I56" s="4"/>
      <c r="J56" s="4"/>
      <c r="K56" s="4"/>
      <c r="L56" s="4"/>
      <c r="M56" s="4"/>
      <c r="N56" s="4"/>
      <c r="O56" s="4"/>
      <c r="P56" s="4"/>
      <c r="R56" s="4">
        <v>3</v>
      </c>
      <c r="S56" s="5">
        <f t="shared" ref="S56:AE56" si="23">IF(D68="","",(D56-D68)/D68)</f>
        <v>0</v>
      </c>
      <c r="T56" s="5">
        <f t="shared" si="23"/>
        <v>0</v>
      </c>
      <c r="U56" s="5">
        <f t="shared" si="23"/>
        <v>0</v>
      </c>
      <c r="V56" s="5">
        <f t="shared" si="23"/>
        <v>0</v>
      </c>
      <c r="W56" s="5">
        <f t="shared" si="23"/>
        <v>0</v>
      </c>
      <c r="X56" s="5" t="str">
        <f t="shared" si="23"/>
        <v/>
      </c>
      <c r="Y56" s="5" t="str">
        <f t="shared" si="23"/>
        <v/>
      </c>
      <c r="Z56" s="5" t="str">
        <f t="shared" si="23"/>
        <v/>
      </c>
      <c r="AA56" s="5" t="str">
        <f t="shared" si="23"/>
        <v/>
      </c>
      <c r="AB56" s="5" t="str">
        <f t="shared" si="23"/>
        <v/>
      </c>
      <c r="AC56" s="5" t="str">
        <f t="shared" si="23"/>
        <v/>
      </c>
      <c r="AD56" s="5" t="str">
        <f t="shared" si="23"/>
        <v/>
      </c>
      <c r="AE56" s="5" t="str">
        <f t="shared" si="23"/>
        <v/>
      </c>
    </row>
    <row r="57" spans="1:31" x14ac:dyDescent="0.25">
      <c r="C57" s="4">
        <v>4</v>
      </c>
      <c r="D57" s="4">
        <v>37396</v>
      </c>
      <c r="E57" s="4">
        <v>38422</v>
      </c>
      <c r="F57" s="4">
        <v>39480</v>
      </c>
      <c r="G57" s="4">
        <v>40563</v>
      </c>
      <c r="H57" s="4">
        <v>41674</v>
      </c>
      <c r="I57" s="4">
        <v>42820</v>
      </c>
      <c r="J57" s="4">
        <v>43993</v>
      </c>
      <c r="K57" s="4"/>
      <c r="L57" s="4"/>
      <c r="M57" s="4"/>
      <c r="N57" s="4"/>
      <c r="O57" s="4"/>
      <c r="P57" s="4"/>
      <c r="R57" s="4">
        <v>4</v>
      </c>
      <c r="S57" s="5">
        <f t="shared" ref="S57:AE57" si="24">IF(D69="","",(D57-D69)/D69)</f>
        <v>0</v>
      </c>
      <c r="T57" s="5">
        <f t="shared" si="24"/>
        <v>0</v>
      </c>
      <c r="U57" s="5">
        <f t="shared" si="24"/>
        <v>0</v>
      </c>
      <c r="V57" s="5">
        <f t="shared" si="24"/>
        <v>0</v>
      </c>
      <c r="W57" s="5">
        <f t="shared" si="24"/>
        <v>0</v>
      </c>
      <c r="X57" s="5">
        <f t="shared" si="24"/>
        <v>0</v>
      </c>
      <c r="Y57" s="5">
        <f t="shared" si="24"/>
        <v>0</v>
      </c>
      <c r="Z57" s="5" t="str">
        <f t="shared" si="24"/>
        <v/>
      </c>
      <c r="AA57" s="5" t="str">
        <f t="shared" si="24"/>
        <v/>
      </c>
      <c r="AB57" s="5" t="str">
        <f t="shared" si="24"/>
        <v/>
      </c>
      <c r="AC57" s="5" t="str">
        <f t="shared" si="24"/>
        <v/>
      </c>
      <c r="AD57" s="5" t="str">
        <f t="shared" si="24"/>
        <v/>
      </c>
      <c r="AE57" s="5" t="str">
        <f t="shared" si="24"/>
        <v/>
      </c>
    </row>
    <row r="58" spans="1:31" x14ac:dyDescent="0.25">
      <c r="C58" s="4">
        <v>5</v>
      </c>
      <c r="D58" s="4">
        <v>39199</v>
      </c>
      <c r="E58" s="4">
        <v>40182</v>
      </c>
      <c r="F58" s="4">
        <v>41191</v>
      </c>
      <c r="G58" s="4">
        <v>42225</v>
      </c>
      <c r="H58" s="4">
        <v>43285</v>
      </c>
      <c r="I58" s="4">
        <v>44371</v>
      </c>
      <c r="J58" s="4">
        <v>45483</v>
      </c>
      <c r="K58" s="4">
        <v>46625</v>
      </c>
      <c r="L58" s="4">
        <v>47796</v>
      </c>
      <c r="M58" s="4">
        <v>48999</v>
      </c>
      <c r="N58" s="4"/>
      <c r="O58" s="4"/>
      <c r="P58" s="4"/>
      <c r="R58" s="4">
        <v>5</v>
      </c>
      <c r="S58" s="5">
        <f t="shared" ref="S58:AE58" si="25">IF(D70="","",(D58-D70)/D70)</f>
        <v>0</v>
      </c>
      <c r="T58" s="5">
        <f t="shared" si="25"/>
        <v>0</v>
      </c>
      <c r="U58" s="5">
        <f t="shared" si="25"/>
        <v>0</v>
      </c>
      <c r="V58" s="5">
        <f t="shared" si="25"/>
        <v>0</v>
      </c>
      <c r="W58" s="5">
        <f t="shared" si="25"/>
        <v>0</v>
      </c>
      <c r="X58" s="5">
        <f t="shared" si="25"/>
        <v>0</v>
      </c>
      <c r="Y58" s="5">
        <f t="shared" si="25"/>
        <v>0</v>
      </c>
      <c r="Z58" s="5">
        <f t="shared" si="25"/>
        <v>0</v>
      </c>
      <c r="AA58" s="5">
        <f t="shared" si="25"/>
        <v>0</v>
      </c>
      <c r="AB58" s="5">
        <f t="shared" si="25"/>
        <v>0</v>
      </c>
      <c r="AC58" s="5" t="str">
        <f t="shared" si="25"/>
        <v/>
      </c>
      <c r="AD58" s="5" t="str">
        <f t="shared" si="25"/>
        <v/>
      </c>
      <c r="AE58" s="5" t="str">
        <f t="shared" si="25"/>
        <v/>
      </c>
    </row>
    <row r="59" spans="1:31" x14ac:dyDescent="0.25">
      <c r="C59" s="4">
        <v>6</v>
      </c>
      <c r="D59" s="4">
        <v>44452</v>
      </c>
      <c r="E59" s="4">
        <v>45565</v>
      </c>
      <c r="F59" s="4">
        <v>46710</v>
      </c>
      <c r="G59" s="4">
        <v>47883</v>
      </c>
      <c r="H59" s="4">
        <v>49087</v>
      </c>
      <c r="I59" s="4">
        <v>50318</v>
      </c>
      <c r="J59" s="4">
        <v>51580</v>
      </c>
      <c r="K59" s="4">
        <v>52873</v>
      </c>
      <c r="L59" s="4">
        <v>54202</v>
      </c>
      <c r="M59" s="4">
        <v>55565</v>
      </c>
      <c r="N59" s="4"/>
      <c r="O59" s="4"/>
      <c r="P59" s="4"/>
      <c r="R59" s="4">
        <v>6</v>
      </c>
      <c r="S59" s="5">
        <f t="shared" ref="S59:AE59" si="26">IF(D71="","",(D59-D71)/D71)</f>
        <v>0</v>
      </c>
      <c r="T59" s="5">
        <f t="shared" si="26"/>
        <v>0</v>
      </c>
      <c r="U59" s="5">
        <f t="shared" si="26"/>
        <v>0</v>
      </c>
      <c r="V59" s="5">
        <f t="shared" si="26"/>
        <v>0</v>
      </c>
      <c r="W59" s="5">
        <f t="shared" si="26"/>
        <v>0</v>
      </c>
      <c r="X59" s="5">
        <f t="shared" si="26"/>
        <v>0</v>
      </c>
      <c r="Y59" s="5">
        <f t="shared" si="26"/>
        <v>0</v>
      </c>
      <c r="Z59" s="5">
        <f t="shared" si="26"/>
        <v>0</v>
      </c>
      <c r="AA59" s="5">
        <f t="shared" si="26"/>
        <v>0</v>
      </c>
      <c r="AB59" s="5">
        <f t="shared" si="26"/>
        <v>0</v>
      </c>
      <c r="AC59" s="5" t="str">
        <f t="shared" si="26"/>
        <v/>
      </c>
      <c r="AD59" s="5" t="str">
        <f t="shared" si="26"/>
        <v/>
      </c>
      <c r="AE59" s="5" t="str">
        <f t="shared" si="26"/>
        <v/>
      </c>
    </row>
    <row r="60" spans="1:31" x14ac:dyDescent="0.25">
      <c r="C60" s="4">
        <v>7</v>
      </c>
      <c r="D60" s="4">
        <v>50405</v>
      </c>
      <c r="E60" s="4">
        <v>51671</v>
      </c>
      <c r="F60" s="4">
        <v>52969</v>
      </c>
      <c r="G60" s="4">
        <v>54300</v>
      </c>
      <c r="H60" s="4">
        <v>55662</v>
      </c>
      <c r="I60" s="4">
        <v>57058</v>
      </c>
      <c r="J60" s="4">
        <v>58492</v>
      </c>
      <c r="K60" s="4">
        <v>59956</v>
      </c>
      <c r="L60" s="4">
        <v>61469</v>
      </c>
      <c r="M60" s="4">
        <v>63007</v>
      </c>
      <c r="N60" s="4"/>
      <c r="O60" s="4"/>
      <c r="P60" s="4"/>
      <c r="R60" s="4">
        <v>7</v>
      </c>
      <c r="S60" s="5">
        <f t="shared" ref="S60:AE60" si="27">IF(D72="","",(D60-D72)/D72)</f>
        <v>0</v>
      </c>
      <c r="T60" s="5">
        <f t="shared" si="27"/>
        <v>0</v>
      </c>
      <c r="U60" s="5">
        <f t="shared" si="27"/>
        <v>0</v>
      </c>
      <c r="V60" s="5">
        <f t="shared" si="27"/>
        <v>0</v>
      </c>
      <c r="W60" s="5">
        <f t="shared" si="27"/>
        <v>0</v>
      </c>
      <c r="X60" s="5">
        <f t="shared" si="27"/>
        <v>0</v>
      </c>
      <c r="Y60" s="5">
        <f t="shared" si="27"/>
        <v>0</v>
      </c>
      <c r="Z60" s="5">
        <f t="shared" si="27"/>
        <v>0</v>
      </c>
      <c r="AA60" s="5">
        <f t="shared" si="27"/>
        <v>0</v>
      </c>
      <c r="AB60" s="5">
        <f t="shared" si="27"/>
        <v>0</v>
      </c>
      <c r="AC60" s="5" t="str">
        <f t="shared" si="27"/>
        <v/>
      </c>
      <c r="AD60" s="5" t="str">
        <f t="shared" si="27"/>
        <v/>
      </c>
      <c r="AE60" s="5" t="str">
        <f t="shared" si="27"/>
        <v/>
      </c>
    </row>
    <row r="61" spans="1:31" x14ac:dyDescent="0.25">
      <c r="C61" s="4">
        <v>8</v>
      </c>
      <c r="D61" s="4">
        <v>57160</v>
      </c>
      <c r="E61" s="4">
        <v>58597</v>
      </c>
      <c r="F61" s="4">
        <v>60069</v>
      </c>
      <c r="G61" s="4">
        <v>61572</v>
      </c>
      <c r="H61" s="4">
        <v>63118</v>
      </c>
      <c r="I61" s="4">
        <v>64703</v>
      </c>
      <c r="J61" s="4">
        <v>66329</v>
      </c>
      <c r="K61" s="4">
        <v>67993</v>
      </c>
      <c r="L61" s="4">
        <v>69697</v>
      </c>
      <c r="M61" s="4">
        <v>71451</v>
      </c>
      <c r="N61" s="4"/>
      <c r="O61" s="4"/>
      <c r="P61" s="4"/>
      <c r="R61" s="4">
        <v>8</v>
      </c>
      <c r="S61" s="5">
        <f t="shared" ref="S61:AE61" si="28">IF(D73="","",(D61-D73)/D73)</f>
        <v>0</v>
      </c>
      <c r="T61" s="5">
        <f t="shared" si="28"/>
        <v>0</v>
      </c>
      <c r="U61" s="5">
        <f t="shared" si="28"/>
        <v>0</v>
      </c>
      <c r="V61" s="5">
        <f t="shared" si="28"/>
        <v>0</v>
      </c>
      <c r="W61" s="5">
        <f t="shared" si="28"/>
        <v>0</v>
      </c>
      <c r="X61" s="5">
        <f t="shared" si="28"/>
        <v>0</v>
      </c>
      <c r="Y61" s="5">
        <f t="shared" si="28"/>
        <v>0</v>
      </c>
      <c r="Z61" s="5">
        <f t="shared" si="28"/>
        <v>0</v>
      </c>
      <c r="AA61" s="5">
        <f t="shared" si="28"/>
        <v>0</v>
      </c>
      <c r="AB61" s="5">
        <f t="shared" si="28"/>
        <v>0</v>
      </c>
      <c r="AC61" s="5" t="str">
        <f t="shared" si="28"/>
        <v/>
      </c>
      <c r="AD61" s="5" t="str">
        <f t="shared" si="28"/>
        <v/>
      </c>
      <c r="AE61" s="5" t="str">
        <f t="shared" si="28"/>
        <v/>
      </c>
    </row>
    <row r="62" spans="1:31" x14ac:dyDescent="0.25">
      <c r="C62" s="4">
        <v>9</v>
      </c>
      <c r="D62" s="4">
        <v>60770</v>
      </c>
      <c r="E62" s="4">
        <v>62244</v>
      </c>
      <c r="F62" s="4">
        <v>63753</v>
      </c>
      <c r="G62" s="4">
        <v>65299</v>
      </c>
      <c r="H62" s="4">
        <v>66884</v>
      </c>
      <c r="I62" s="4">
        <v>68506</v>
      </c>
      <c r="J62" s="4">
        <v>70169</v>
      </c>
      <c r="K62" s="4">
        <v>71870</v>
      </c>
      <c r="L62" s="4">
        <v>73614</v>
      </c>
      <c r="M62" s="4">
        <v>75403</v>
      </c>
      <c r="N62" s="4">
        <v>77232</v>
      </c>
      <c r="O62" s="4">
        <v>79014</v>
      </c>
      <c r="P62" s="4">
        <v>81025</v>
      </c>
      <c r="R62" s="4">
        <v>9</v>
      </c>
      <c r="S62" s="5">
        <f t="shared" ref="S62:AE62" si="29">IF(D74="","",(D62-D74)/D74)</f>
        <v>0</v>
      </c>
      <c r="T62" s="5">
        <f t="shared" si="29"/>
        <v>0</v>
      </c>
      <c r="U62" s="5">
        <f t="shared" si="29"/>
        <v>0</v>
      </c>
      <c r="V62" s="5">
        <f t="shared" si="29"/>
        <v>0</v>
      </c>
      <c r="W62" s="5">
        <f t="shared" si="29"/>
        <v>0</v>
      </c>
      <c r="X62" s="5">
        <f t="shared" si="29"/>
        <v>0</v>
      </c>
      <c r="Y62" s="5">
        <f t="shared" si="29"/>
        <v>0</v>
      </c>
      <c r="Z62" s="5">
        <f t="shared" si="29"/>
        <v>0</v>
      </c>
      <c r="AA62" s="5">
        <f t="shared" si="29"/>
        <v>0</v>
      </c>
      <c r="AB62" s="5">
        <f t="shared" si="29"/>
        <v>0</v>
      </c>
      <c r="AC62" s="5">
        <f t="shared" si="29"/>
        <v>0</v>
      </c>
      <c r="AD62" s="5">
        <f t="shared" si="29"/>
        <v>0</v>
      </c>
      <c r="AE62" s="5">
        <f t="shared" si="29"/>
        <v>0</v>
      </c>
    </row>
    <row r="63" spans="1:31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31" x14ac:dyDescent="0.25">
      <c r="D64" s="12" t="s">
        <v>32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0" t="s">
        <v>56</v>
      </c>
    </row>
    <row r="65" spans="1:31" x14ac:dyDescent="0.25">
      <c r="D65" t="s">
        <v>34</v>
      </c>
      <c r="O65" s="19" t="s">
        <v>58</v>
      </c>
      <c r="P65" s="21">
        <v>51100</v>
      </c>
      <c r="R65" t="s">
        <v>25</v>
      </c>
    </row>
    <row r="66" spans="1:31" x14ac:dyDescent="0.25">
      <c r="A66" s="2"/>
      <c r="C66" s="10" t="s">
        <v>1</v>
      </c>
      <c r="D66" s="10" t="s">
        <v>3</v>
      </c>
      <c r="E66" s="10" t="s">
        <v>4</v>
      </c>
      <c r="F66" s="10" t="s">
        <v>5</v>
      </c>
      <c r="G66" s="10" t="s">
        <v>6</v>
      </c>
      <c r="H66" s="10" t="s">
        <v>7</v>
      </c>
      <c r="I66" s="10" t="s">
        <v>8</v>
      </c>
      <c r="J66" s="10" t="s">
        <v>9</v>
      </c>
      <c r="K66" s="10" t="s">
        <v>10</v>
      </c>
      <c r="L66" s="10" t="s">
        <v>11</v>
      </c>
      <c r="M66" s="10" t="s">
        <v>12</v>
      </c>
      <c r="N66" s="10" t="s">
        <v>13</v>
      </c>
      <c r="O66" s="10" t="s">
        <v>14</v>
      </c>
      <c r="P66" s="10" t="s">
        <v>17</v>
      </c>
      <c r="R66" s="10" t="s">
        <v>1</v>
      </c>
      <c r="S66" s="10" t="s">
        <v>3</v>
      </c>
      <c r="T66" s="10" t="s">
        <v>4</v>
      </c>
      <c r="U66" s="10" t="s">
        <v>5</v>
      </c>
      <c r="V66" s="10" t="s">
        <v>6</v>
      </c>
      <c r="W66" s="10" t="s">
        <v>7</v>
      </c>
      <c r="X66" s="10" t="s">
        <v>8</v>
      </c>
      <c r="Y66" s="10" t="s">
        <v>9</v>
      </c>
      <c r="Z66" s="10" t="s">
        <v>10</v>
      </c>
      <c r="AA66" s="10" t="s">
        <v>11</v>
      </c>
      <c r="AB66" s="10" t="s">
        <v>12</v>
      </c>
      <c r="AC66" s="10" t="s">
        <v>13</v>
      </c>
      <c r="AD66" s="10" t="s">
        <v>14</v>
      </c>
      <c r="AE66" s="10" t="s">
        <v>17</v>
      </c>
    </row>
    <row r="67" spans="1:31" x14ac:dyDescent="0.25">
      <c r="A67" s="2">
        <v>41456</v>
      </c>
      <c r="C67" s="4">
        <v>2</v>
      </c>
      <c r="D67" s="4">
        <v>31898</v>
      </c>
      <c r="E67" s="4">
        <v>32750</v>
      </c>
      <c r="F67" s="4">
        <v>33628</v>
      </c>
      <c r="G67" s="4">
        <v>34526</v>
      </c>
      <c r="H67" s="4">
        <v>35450</v>
      </c>
      <c r="I67" s="4"/>
      <c r="J67" s="4"/>
      <c r="K67" s="4"/>
      <c r="L67" s="4"/>
      <c r="M67" s="4"/>
      <c r="N67" s="4"/>
      <c r="O67" s="4"/>
      <c r="P67" s="4"/>
      <c r="R67" s="4">
        <v>2</v>
      </c>
      <c r="S67" s="5">
        <f t="shared" ref="S67:AE74" si="30">IF(D80="","",(D67-D80)/D80)</f>
        <v>2.5000000000000001E-2</v>
      </c>
      <c r="T67" s="5">
        <f t="shared" si="30"/>
        <v>2.5007042033113203E-2</v>
      </c>
      <c r="U67" s="5">
        <f t="shared" si="30"/>
        <v>2.5025147072271162E-2</v>
      </c>
      <c r="V67" s="5">
        <f t="shared" si="30"/>
        <v>2.5027461924412908E-2</v>
      </c>
      <c r="W67" s="5">
        <f t="shared" si="30"/>
        <v>2.5010842850946943E-2</v>
      </c>
      <c r="X67" s="5" t="str">
        <f t="shared" si="30"/>
        <v/>
      </c>
      <c r="Y67" s="5" t="str">
        <f t="shared" si="30"/>
        <v/>
      </c>
      <c r="Z67" s="5" t="str">
        <f t="shared" si="30"/>
        <v/>
      </c>
      <c r="AA67" s="5" t="str">
        <f t="shared" si="30"/>
        <v/>
      </c>
      <c r="AB67" s="5" t="str">
        <f t="shared" si="30"/>
        <v/>
      </c>
      <c r="AC67" s="5" t="str">
        <f t="shared" si="30"/>
        <v/>
      </c>
      <c r="AD67" s="5" t="str">
        <f t="shared" si="30"/>
        <v/>
      </c>
      <c r="AE67" s="5" t="str">
        <f t="shared" si="30"/>
        <v/>
      </c>
    </row>
    <row r="68" spans="1:31" x14ac:dyDescent="0.25">
      <c r="A68" s="2"/>
      <c r="C68" s="4">
        <v>3</v>
      </c>
      <c r="D68" s="4">
        <v>35539</v>
      </c>
      <c r="E68" s="4">
        <v>36487</v>
      </c>
      <c r="F68" s="4">
        <v>37460</v>
      </c>
      <c r="G68" s="4">
        <v>38461</v>
      </c>
      <c r="H68" s="4">
        <v>39490</v>
      </c>
      <c r="I68" s="4"/>
      <c r="J68" s="4"/>
      <c r="K68" s="4"/>
      <c r="L68" s="4"/>
      <c r="M68" s="4"/>
      <c r="N68" s="4"/>
      <c r="O68" s="4"/>
      <c r="P68" s="4"/>
      <c r="R68" s="4">
        <v>3</v>
      </c>
      <c r="S68" s="5">
        <f t="shared" si="30"/>
        <v>2.5005768343331795E-2</v>
      </c>
      <c r="T68" s="5">
        <f t="shared" si="30"/>
        <v>2.5002106919122399E-2</v>
      </c>
      <c r="U68" s="5">
        <f t="shared" si="30"/>
        <v>2.5009576971487989E-2</v>
      </c>
      <c r="V68" s="5">
        <f t="shared" si="30"/>
        <v>2.502531847982517E-2</v>
      </c>
      <c r="W68" s="5">
        <f t="shared" si="30"/>
        <v>2.5022063022374499E-2</v>
      </c>
      <c r="X68" s="5" t="str">
        <f t="shared" si="30"/>
        <v/>
      </c>
      <c r="Y68" s="5" t="str">
        <f t="shared" si="30"/>
        <v/>
      </c>
      <c r="Z68" s="5" t="str">
        <f t="shared" si="30"/>
        <v/>
      </c>
      <c r="AA68" s="5" t="str">
        <f t="shared" si="30"/>
        <v/>
      </c>
      <c r="AB68" s="5" t="str">
        <f t="shared" si="30"/>
        <v/>
      </c>
      <c r="AC68" s="5" t="str">
        <f t="shared" si="30"/>
        <v/>
      </c>
      <c r="AD68" s="5" t="str">
        <f t="shared" si="30"/>
        <v/>
      </c>
      <c r="AE68" s="5" t="str">
        <f t="shared" si="30"/>
        <v/>
      </c>
    </row>
    <row r="69" spans="1:31" x14ac:dyDescent="0.25">
      <c r="C69" s="4">
        <v>4</v>
      </c>
      <c r="D69" s="4">
        <v>37396</v>
      </c>
      <c r="E69" s="4">
        <v>38422</v>
      </c>
      <c r="F69" s="4">
        <v>39480</v>
      </c>
      <c r="G69" s="4">
        <v>40563</v>
      </c>
      <c r="H69" s="4">
        <v>41674</v>
      </c>
      <c r="I69" s="4">
        <v>42820</v>
      </c>
      <c r="J69" s="4">
        <v>43993</v>
      </c>
      <c r="K69" s="4"/>
      <c r="L69" s="4"/>
      <c r="M69" s="4"/>
      <c r="N69" s="4"/>
      <c r="O69" s="4"/>
      <c r="P69" s="4"/>
      <c r="R69" s="4">
        <v>4</v>
      </c>
      <c r="S69" s="5">
        <f t="shared" si="30"/>
        <v>2.5025354274593646E-2</v>
      </c>
      <c r="T69" s="5">
        <f t="shared" si="30"/>
        <v>2.5024010244370933E-2</v>
      </c>
      <c r="U69" s="5">
        <f t="shared" si="30"/>
        <v>2.5001947192148922E-2</v>
      </c>
      <c r="V69" s="5">
        <f t="shared" si="30"/>
        <v>2.501705708437571E-2</v>
      </c>
      <c r="W69" s="5">
        <f t="shared" si="30"/>
        <v>2.5014142706053077E-2</v>
      </c>
      <c r="X69" s="5">
        <f t="shared" si="30"/>
        <v>2.5014961101137045E-2</v>
      </c>
      <c r="Y69" s="5">
        <f t="shared" si="30"/>
        <v>2.5000000000000001E-2</v>
      </c>
      <c r="Z69" s="5" t="str">
        <f t="shared" si="30"/>
        <v/>
      </c>
      <c r="AA69" s="5" t="str">
        <f t="shared" si="30"/>
        <v/>
      </c>
      <c r="AB69" s="5" t="str">
        <f t="shared" si="30"/>
        <v/>
      </c>
      <c r="AC69" s="5" t="str">
        <f t="shared" si="30"/>
        <v/>
      </c>
      <c r="AD69" s="5" t="str">
        <f t="shared" si="30"/>
        <v/>
      </c>
      <c r="AE69" s="5" t="str">
        <f t="shared" si="30"/>
        <v/>
      </c>
    </row>
    <row r="70" spans="1:31" x14ac:dyDescent="0.25">
      <c r="C70" s="4">
        <v>5</v>
      </c>
      <c r="D70" s="4">
        <v>39199</v>
      </c>
      <c r="E70" s="4">
        <v>40182</v>
      </c>
      <c r="F70" s="4">
        <v>41191</v>
      </c>
      <c r="G70" s="4">
        <v>42225</v>
      </c>
      <c r="H70" s="4">
        <v>43285</v>
      </c>
      <c r="I70" s="4">
        <v>44371</v>
      </c>
      <c r="J70" s="4">
        <v>45483</v>
      </c>
      <c r="K70" s="4">
        <v>46625</v>
      </c>
      <c r="L70" s="4">
        <v>47796</v>
      </c>
      <c r="M70" s="4">
        <v>48999</v>
      </c>
      <c r="N70" s="4"/>
      <c r="O70" s="4"/>
      <c r="P70" s="4"/>
      <c r="R70" s="4">
        <v>5</v>
      </c>
      <c r="S70" s="5">
        <f t="shared" si="30"/>
        <v>2.5024841796977147E-2</v>
      </c>
      <c r="T70" s="5">
        <f t="shared" si="30"/>
        <v>2.5024871814494528E-2</v>
      </c>
      <c r="U70" s="5">
        <f t="shared" si="30"/>
        <v>2.500870950082118E-2</v>
      </c>
      <c r="V70" s="5">
        <f t="shared" si="30"/>
        <v>2.5003034348828741E-2</v>
      </c>
      <c r="W70" s="5">
        <f t="shared" si="30"/>
        <v>2.5006512112529303E-2</v>
      </c>
      <c r="X70" s="5">
        <f t="shared" si="30"/>
        <v>2.5018480872297171E-2</v>
      </c>
      <c r="Y70" s="5">
        <f t="shared" si="30"/>
        <v>2.5015211953214794E-2</v>
      </c>
      <c r="Z70" s="5">
        <f t="shared" si="30"/>
        <v>2.5018137050146196E-2</v>
      </c>
      <c r="AA70" s="5">
        <f t="shared" si="30"/>
        <v>2.5005361355350631E-2</v>
      </c>
      <c r="AB70" s="5">
        <f t="shared" si="30"/>
        <v>2.501935024998431E-2</v>
      </c>
      <c r="AC70" s="5" t="str">
        <f t="shared" si="30"/>
        <v/>
      </c>
      <c r="AD70" s="5" t="str">
        <f t="shared" si="30"/>
        <v/>
      </c>
      <c r="AE70" s="5" t="str">
        <f t="shared" si="30"/>
        <v/>
      </c>
    </row>
    <row r="71" spans="1:31" x14ac:dyDescent="0.25">
      <c r="C71" s="4">
        <v>6</v>
      </c>
      <c r="D71" s="4">
        <v>44452</v>
      </c>
      <c r="E71" s="4">
        <v>45565</v>
      </c>
      <c r="F71" s="4">
        <v>46710</v>
      </c>
      <c r="G71" s="4">
        <v>47883</v>
      </c>
      <c r="H71" s="4">
        <v>49087</v>
      </c>
      <c r="I71" s="4">
        <v>50318</v>
      </c>
      <c r="J71" s="4">
        <v>51580</v>
      </c>
      <c r="K71" s="4">
        <v>52873</v>
      </c>
      <c r="L71" s="4">
        <v>54202</v>
      </c>
      <c r="M71" s="4">
        <v>55565</v>
      </c>
      <c r="N71" s="4"/>
      <c r="O71" s="4"/>
      <c r="P71" s="4"/>
      <c r="R71" s="4">
        <v>6</v>
      </c>
      <c r="S71" s="5">
        <f t="shared" si="30"/>
        <v>2.5019023681601218E-2</v>
      </c>
      <c r="T71" s="5">
        <f t="shared" si="30"/>
        <v>2.5015184576968934E-2</v>
      </c>
      <c r="U71" s="5">
        <f t="shared" si="30"/>
        <v>2.5016458196181698E-2</v>
      </c>
      <c r="V71" s="5">
        <f t="shared" si="30"/>
        <v>2.5002675800064218E-2</v>
      </c>
      <c r="W71" s="5">
        <f t="shared" si="30"/>
        <v>2.5016183257115413E-2</v>
      </c>
      <c r="X71" s="5">
        <f t="shared" si="30"/>
        <v>2.5015278060704828E-2</v>
      </c>
      <c r="Y71" s="5">
        <f t="shared" si="30"/>
        <v>2.5019375608592832E-2</v>
      </c>
      <c r="Z71" s="5">
        <f t="shared" si="30"/>
        <v>2.4948629473112861E-2</v>
      </c>
      <c r="AA71" s="5">
        <f t="shared" si="30"/>
        <v>2.5000000000000001E-2</v>
      </c>
      <c r="AB71" s="5">
        <f t="shared" si="30"/>
        <v>2.5014296519028204E-2</v>
      </c>
      <c r="AC71" s="5" t="str">
        <f t="shared" si="30"/>
        <v/>
      </c>
      <c r="AD71" s="5" t="str">
        <f t="shared" si="30"/>
        <v/>
      </c>
      <c r="AE71" s="5" t="str">
        <f t="shared" si="30"/>
        <v/>
      </c>
    </row>
    <row r="72" spans="1:31" x14ac:dyDescent="0.25">
      <c r="C72" s="4">
        <v>7</v>
      </c>
      <c r="D72" s="4">
        <v>50405</v>
      </c>
      <c r="E72" s="4">
        <v>51671</v>
      </c>
      <c r="F72" s="4">
        <v>52969</v>
      </c>
      <c r="G72" s="4">
        <v>54300</v>
      </c>
      <c r="H72" s="4">
        <v>55662</v>
      </c>
      <c r="I72" s="4">
        <v>57058</v>
      </c>
      <c r="J72" s="4">
        <v>58492</v>
      </c>
      <c r="K72" s="4">
        <v>59956</v>
      </c>
      <c r="L72" s="4">
        <v>61469</v>
      </c>
      <c r="M72" s="4">
        <v>63007</v>
      </c>
      <c r="N72" s="4"/>
      <c r="O72" s="4"/>
      <c r="P72" s="4"/>
      <c r="R72" s="4">
        <v>7</v>
      </c>
      <c r="S72" s="5">
        <f t="shared" si="30"/>
        <v>2.5012709710218607E-2</v>
      </c>
      <c r="T72" s="5">
        <f t="shared" si="30"/>
        <v>2.5014878000396746E-2</v>
      </c>
      <c r="U72" s="5">
        <f t="shared" si="30"/>
        <v>2.5001451322638698E-2</v>
      </c>
      <c r="V72" s="5">
        <f t="shared" si="30"/>
        <v>2.5011798017932987E-2</v>
      </c>
      <c r="W72" s="5">
        <f t="shared" si="30"/>
        <v>2.500736593989393E-2</v>
      </c>
      <c r="X72" s="5">
        <f t="shared" si="30"/>
        <v>2.5006287500449108E-2</v>
      </c>
      <c r="Y72" s="5">
        <f t="shared" si="30"/>
        <v>2.5006571453605537E-2</v>
      </c>
      <c r="Z72" s="5">
        <f t="shared" si="30"/>
        <v>2.5011539842374302E-2</v>
      </c>
      <c r="AA72" s="5">
        <f t="shared" si="30"/>
        <v>2.5012923343727591E-2</v>
      </c>
      <c r="AB72" s="5">
        <f t="shared" si="30"/>
        <v>2.5004067024564827E-2</v>
      </c>
      <c r="AC72" s="5" t="str">
        <f t="shared" si="30"/>
        <v/>
      </c>
      <c r="AD72" s="5" t="str">
        <f t="shared" si="30"/>
        <v/>
      </c>
      <c r="AE72" s="5" t="str">
        <f t="shared" si="30"/>
        <v/>
      </c>
    </row>
    <row r="73" spans="1:31" x14ac:dyDescent="0.25">
      <c r="C73" s="4">
        <v>8</v>
      </c>
      <c r="D73" s="4">
        <v>57160</v>
      </c>
      <c r="E73" s="4">
        <v>58597</v>
      </c>
      <c r="F73" s="4">
        <v>60069</v>
      </c>
      <c r="G73" s="4">
        <v>61572</v>
      </c>
      <c r="H73" s="4">
        <v>63118</v>
      </c>
      <c r="I73" s="4">
        <v>64703</v>
      </c>
      <c r="J73" s="4">
        <v>66329</v>
      </c>
      <c r="K73" s="4">
        <v>67993</v>
      </c>
      <c r="L73" s="4">
        <v>69697</v>
      </c>
      <c r="M73" s="4">
        <v>71451</v>
      </c>
      <c r="N73" s="4"/>
      <c r="O73" s="4"/>
      <c r="P73" s="4"/>
      <c r="R73" s="4">
        <v>8</v>
      </c>
      <c r="S73" s="5">
        <f t="shared" si="30"/>
        <v>2.5015690845512417E-2</v>
      </c>
      <c r="T73" s="5">
        <f t="shared" si="30"/>
        <v>2.5014431402732344E-2</v>
      </c>
      <c r="U73" s="5">
        <f t="shared" si="30"/>
        <v>2.5015784174871592E-2</v>
      </c>
      <c r="V73" s="5">
        <f t="shared" si="30"/>
        <v>2.5004161811220244E-2</v>
      </c>
      <c r="W73" s="5">
        <f t="shared" si="30"/>
        <v>2.5008931761343337E-2</v>
      </c>
      <c r="X73" s="5">
        <f t="shared" si="30"/>
        <v>2.5014257651606361E-2</v>
      </c>
      <c r="Y73" s="5">
        <f t="shared" si="30"/>
        <v>2.5003476997728362E-2</v>
      </c>
      <c r="Z73" s="5">
        <f t="shared" si="30"/>
        <v>2.5009798896493504E-2</v>
      </c>
      <c r="AA73" s="5">
        <f t="shared" si="30"/>
        <v>2.5001102989837785E-2</v>
      </c>
      <c r="AB73" s="5">
        <f t="shared" si="30"/>
        <v>2.500430366672405E-2</v>
      </c>
      <c r="AC73" s="5" t="str">
        <f t="shared" si="30"/>
        <v/>
      </c>
      <c r="AD73" s="5" t="str">
        <f t="shared" si="30"/>
        <v/>
      </c>
      <c r="AE73" s="5" t="str">
        <f t="shared" si="30"/>
        <v/>
      </c>
    </row>
    <row r="74" spans="1:31" x14ac:dyDescent="0.25">
      <c r="C74" s="4">
        <v>9</v>
      </c>
      <c r="D74" s="4">
        <v>60770</v>
      </c>
      <c r="E74" s="4">
        <v>62244</v>
      </c>
      <c r="F74" s="4">
        <v>63753</v>
      </c>
      <c r="G74" s="4">
        <v>65299</v>
      </c>
      <c r="H74" s="4">
        <v>66884</v>
      </c>
      <c r="I74" s="4">
        <v>68506</v>
      </c>
      <c r="J74" s="4">
        <v>70169</v>
      </c>
      <c r="K74" s="4">
        <v>71870</v>
      </c>
      <c r="L74" s="4">
        <v>73614</v>
      </c>
      <c r="M74" s="4">
        <v>75403</v>
      </c>
      <c r="N74" s="4">
        <v>77232</v>
      </c>
      <c r="O74" s="4">
        <v>79014</v>
      </c>
      <c r="P74" s="4">
        <v>81025</v>
      </c>
      <c r="R74" s="4">
        <v>9</v>
      </c>
      <c r="S74" s="5">
        <f t="shared" si="30"/>
        <v>2.5013915360871691E-2</v>
      </c>
      <c r="T74" s="5">
        <f t="shared" si="30"/>
        <v>2.5014409221902019E-2</v>
      </c>
      <c r="U74" s="5">
        <f t="shared" si="30"/>
        <v>2.5000803884369271E-2</v>
      </c>
      <c r="V74" s="5">
        <f t="shared" si="30"/>
        <v>2.5005493988007409E-2</v>
      </c>
      <c r="W74" s="5">
        <f t="shared" si="30"/>
        <v>2.5010727640532093E-2</v>
      </c>
      <c r="X74" s="5">
        <f t="shared" si="30"/>
        <v>2.5001870277549187E-2</v>
      </c>
      <c r="Y74" s="5">
        <f t="shared" si="30"/>
        <v>2.5008399433220856E-2</v>
      </c>
      <c r="Z74" s="5">
        <f t="shared" si="30"/>
        <v>2.5001069640743331E-2</v>
      </c>
      <c r="AA74" s="5">
        <f t="shared" si="30"/>
        <v>2.500765824723607E-2</v>
      </c>
      <c r="AB74" s="5">
        <f t="shared" si="30"/>
        <v>2.5012574256079823E-2</v>
      </c>
      <c r="AC74" s="5">
        <f t="shared" si="30"/>
        <v>2.5003981525720656E-2</v>
      </c>
      <c r="AD74" s="5">
        <f t="shared" si="30"/>
        <v>2.384222665664602E-2</v>
      </c>
      <c r="AE74" s="5">
        <f t="shared" si="30"/>
        <v>2.501012043315454E-2</v>
      </c>
    </row>
    <row r="75" spans="1:31" x14ac:dyDescent="0.25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31" x14ac:dyDescent="0.2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31" x14ac:dyDescent="0.25">
      <c r="D77" s="12" t="s">
        <v>29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20" t="s">
        <v>56</v>
      </c>
    </row>
    <row r="78" spans="1:31" x14ac:dyDescent="0.25">
      <c r="D78" t="s">
        <v>30</v>
      </c>
      <c r="O78" s="19" t="s">
        <v>59</v>
      </c>
      <c r="P78" s="21">
        <v>50100</v>
      </c>
      <c r="R78" t="s">
        <v>25</v>
      </c>
    </row>
    <row r="79" spans="1:31" x14ac:dyDescent="0.25">
      <c r="A79" s="2"/>
      <c r="C79" s="10" t="s">
        <v>1</v>
      </c>
      <c r="D79" s="10" t="s">
        <v>3</v>
      </c>
      <c r="E79" s="10" t="s">
        <v>4</v>
      </c>
      <c r="F79" s="10" t="s">
        <v>5</v>
      </c>
      <c r="G79" s="10" t="s">
        <v>6</v>
      </c>
      <c r="H79" s="10" t="s">
        <v>7</v>
      </c>
      <c r="I79" s="10" t="s">
        <v>8</v>
      </c>
      <c r="J79" s="10" t="s">
        <v>9</v>
      </c>
      <c r="K79" s="10" t="s">
        <v>10</v>
      </c>
      <c r="L79" s="10" t="s">
        <v>11</v>
      </c>
      <c r="M79" s="10" t="s">
        <v>12</v>
      </c>
      <c r="N79" s="10" t="s">
        <v>13</v>
      </c>
      <c r="O79" s="10" t="s">
        <v>14</v>
      </c>
      <c r="P79" s="10" t="s">
        <v>17</v>
      </c>
      <c r="R79" s="10" t="s">
        <v>1</v>
      </c>
      <c r="S79" s="10" t="s">
        <v>3</v>
      </c>
      <c r="T79" s="10" t="s">
        <v>4</v>
      </c>
      <c r="U79" s="10" t="s">
        <v>5</v>
      </c>
      <c r="V79" s="10" t="s">
        <v>6</v>
      </c>
      <c r="W79" s="10" t="s">
        <v>7</v>
      </c>
      <c r="X79" s="10" t="s">
        <v>8</v>
      </c>
      <c r="Y79" s="10" t="s">
        <v>9</v>
      </c>
      <c r="Z79" s="10" t="s">
        <v>10</v>
      </c>
      <c r="AA79" s="10" t="s">
        <v>11</v>
      </c>
      <c r="AB79" s="10" t="s">
        <v>12</v>
      </c>
      <c r="AC79" s="10" t="s">
        <v>13</v>
      </c>
      <c r="AD79" s="10" t="s">
        <v>14</v>
      </c>
      <c r="AE79" s="10" t="s">
        <v>17</v>
      </c>
    </row>
    <row r="80" spans="1:31" x14ac:dyDescent="0.25">
      <c r="A80" s="2">
        <v>41091</v>
      </c>
      <c r="C80" s="4">
        <v>2</v>
      </c>
      <c r="D80" s="4">
        <v>31120</v>
      </c>
      <c r="E80" s="4">
        <v>31951</v>
      </c>
      <c r="F80" s="4">
        <v>32807</v>
      </c>
      <c r="G80" s="4">
        <v>33683</v>
      </c>
      <c r="H80" s="4">
        <v>34585</v>
      </c>
      <c r="I80" s="4"/>
      <c r="J80" s="4"/>
      <c r="K80" s="4"/>
      <c r="L80" s="4"/>
      <c r="M80" s="4"/>
      <c r="N80" s="4"/>
      <c r="O80" s="4"/>
      <c r="P80" s="4"/>
      <c r="R80" s="4">
        <v>2</v>
      </c>
      <c r="S80" s="5">
        <f>IF(D95="","",(D80-D95)/D95)</f>
        <v>1.5003261578604044E-2</v>
      </c>
      <c r="T80" s="5">
        <f t="shared" ref="T80:AE80" si="31">IF(E95="","",(E80-E95)/E95)</f>
        <v>1.502636762183112E-2</v>
      </c>
      <c r="U80" s="5">
        <f t="shared" si="31"/>
        <v>1.5005259575521316E-2</v>
      </c>
      <c r="V80" s="5">
        <f t="shared" si="31"/>
        <v>1.5006780171764352E-2</v>
      </c>
      <c r="W80" s="5">
        <f t="shared" si="31"/>
        <v>1.5026560619845626E-2</v>
      </c>
      <c r="X80" s="5" t="str">
        <f t="shared" si="31"/>
        <v/>
      </c>
      <c r="Y80" s="5" t="str">
        <f t="shared" si="31"/>
        <v/>
      </c>
      <c r="Z80" s="5" t="str">
        <f t="shared" si="31"/>
        <v/>
      </c>
      <c r="AA80" s="5" t="str">
        <f t="shared" si="31"/>
        <v/>
      </c>
      <c r="AB80" s="5" t="str">
        <f t="shared" si="31"/>
        <v/>
      </c>
      <c r="AC80" s="5" t="str">
        <f t="shared" si="31"/>
        <v/>
      </c>
      <c r="AD80" s="5" t="str">
        <f t="shared" si="31"/>
        <v/>
      </c>
      <c r="AE80" s="5" t="str">
        <f t="shared" si="31"/>
        <v/>
      </c>
    </row>
    <row r="81" spans="1:31" x14ac:dyDescent="0.25">
      <c r="A81" s="2"/>
      <c r="C81" s="4">
        <v>3</v>
      </c>
      <c r="D81" s="4">
        <v>34672</v>
      </c>
      <c r="E81" s="4">
        <v>35597</v>
      </c>
      <c r="F81" s="4">
        <v>36546</v>
      </c>
      <c r="G81" s="4">
        <v>37522</v>
      </c>
      <c r="H81" s="4">
        <v>38526</v>
      </c>
      <c r="I81" s="4"/>
      <c r="J81" s="4"/>
      <c r="K81" s="4"/>
      <c r="L81" s="4"/>
      <c r="M81" s="4"/>
      <c r="N81" s="4"/>
      <c r="O81" s="4"/>
      <c r="P81" s="4"/>
      <c r="R81" s="4">
        <v>3</v>
      </c>
      <c r="S81" s="5">
        <f t="shared" ref="S81:S86" si="32">IF(D96="","",(D81-D96)/D96)</f>
        <v>1.5018004039930911E-2</v>
      </c>
      <c r="T81" s="5">
        <f t="shared" ref="T81:T87" si="33">IF(E96="","",(E81-E96)/E96)</f>
        <v>1.5027088679783291E-2</v>
      </c>
      <c r="U81" s="5">
        <f t="shared" ref="U81:U87" si="34">IF(F96="","",(F81-F96)/F96)</f>
        <v>1.5025690876267185E-2</v>
      </c>
      <c r="V81" s="5">
        <f t="shared" ref="V81:V87" si="35">IF(G96="","",(G81-G96)/G96)</f>
        <v>1.5013390321097195E-2</v>
      </c>
      <c r="W81" s="5">
        <f t="shared" ref="W81:W87" si="36">IF(H96="","",(H81-H96)/H96)</f>
        <v>1.5017388555169143E-2</v>
      </c>
      <c r="X81" s="5" t="str">
        <f t="shared" ref="X81:X87" si="37">IF(I96="","",(I81-I96)/I96)</f>
        <v/>
      </c>
      <c r="Y81" s="5" t="str">
        <f t="shared" ref="Y81:Y87" si="38">IF(J96="","",(J81-J96)/J96)</f>
        <v/>
      </c>
      <c r="Z81" s="5" t="str">
        <f t="shared" ref="Z81:Z87" si="39">IF(K96="","",(K81-K96)/K96)</f>
        <v/>
      </c>
      <c r="AA81" s="5" t="str">
        <f t="shared" ref="AA81:AA87" si="40">IF(L96="","",(L81-L96)/L96)</f>
        <v/>
      </c>
      <c r="AB81" s="5" t="str">
        <f t="shared" ref="AB81:AB87" si="41">IF(M96="","",(M81-M96)/M96)</f>
        <v/>
      </c>
      <c r="AC81" s="5" t="str">
        <f t="shared" ref="AC81:AC87" si="42">IF(N96="","",(N81-N96)/N96)</f>
        <v/>
      </c>
      <c r="AD81" s="5" t="str">
        <f t="shared" ref="AD81:AD87" si="43">IF(O96="","",(O81-O96)/O96)</f>
        <v/>
      </c>
      <c r="AE81" s="5" t="str">
        <f t="shared" ref="AE81:AE87" si="44">IF(P96="","",(P81-P96)/P96)</f>
        <v/>
      </c>
    </row>
    <row r="82" spans="1:31" x14ac:dyDescent="0.25">
      <c r="C82" s="4">
        <v>4</v>
      </c>
      <c r="D82" s="4">
        <v>36483</v>
      </c>
      <c r="E82" s="4">
        <v>37484</v>
      </c>
      <c r="F82" s="4">
        <v>38517</v>
      </c>
      <c r="G82" s="4">
        <v>39573</v>
      </c>
      <c r="H82" s="4">
        <v>40657</v>
      </c>
      <c r="I82" s="4">
        <v>41775</v>
      </c>
      <c r="J82" s="4">
        <v>42920</v>
      </c>
      <c r="K82" s="4"/>
      <c r="L82" s="4"/>
      <c r="M82" s="4"/>
      <c r="N82" s="4"/>
      <c r="O82" s="4"/>
      <c r="P82" s="4"/>
      <c r="R82" s="4">
        <v>4</v>
      </c>
      <c r="S82" s="5">
        <f t="shared" si="32"/>
        <v>1.5023787663801018E-2</v>
      </c>
      <c r="T82" s="5">
        <f t="shared" si="33"/>
        <v>1.5001353912808015E-2</v>
      </c>
      <c r="U82" s="5">
        <f t="shared" si="34"/>
        <v>1.5020950272748834E-2</v>
      </c>
      <c r="V82" s="5">
        <f t="shared" si="35"/>
        <v>1.5004616805170823E-2</v>
      </c>
      <c r="W82" s="5">
        <f t="shared" si="36"/>
        <v>1.5003994407829039E-2</v>
      </c>
      <c r="X82" s="5">
        <f t="shared" si="37"/>
        <v>1.5015671696187768E-2</v>
      </c>
      <c r="Y82" s="5">
        <f t="shared" si="38"/>
        <v>1.5017145559891214E-2</v>
      </c>
      <c r="Z82" s="5" t="str">
        <f t="shared" si="39"/>
        <v/>
      </c>
      <c r="AA82" s="5" t="str">
        <f t="shared" si="40"/>
        <v/>
      </c>
      <c r="AB82" s="5" t="str">
        <f t="shared" si="41"/>
        <v/>
      </c>
      <c r="AC82" s="5" t="str">
        <f t="shared" si="42"/>
        <v/>
      </c>
      <c r="AD82" s="5" t="str">
        <f t="shared" si="43"/>
        <v/>
      </c>
      <c r="AE82" s="5" t="str">
        <f t="shared" si="44"/>
        <v/>
      </c>
    </row>
    <row r="83" spans="1:31" x14ac:dyDescent="0.25">
      <c r="C83" s="4">
        <v>5</v>
      </c>
      <c r="D83" s="4">
        <v>38242</v>
      </c>
      <c r="E83" s="4">
        <v>39201</v>
      </c>
      <c r="F83" s="4">
        <v>40186</v>
      </c>
      <c r="G83" s="4">
        <v>41195</v>
      </c>
      <c r="H83" s="4">
        <v>42229</v>
      </c>
      <c r="I83" s="4">
        <v>43288</v>
      </c>
      <c r="J83" s="4">
        <v>44373</v>
      </c>
      <c r="K83" s="4">
        <v>45487</v>
      </c>
      <c r="L83" s="4">
        <v>46630</v>
      </c>
      <c r="M83" s="4">
        <v>47803</v>
      </c>
      <c r="N83" s="4"/>
      <c r="O83" s="4"/>
      <c r="P83" s="4"/>
      <c r="R83" s="4">
        <v>5</v>
      </c>
      <c r="S83" s="5">
        <f t="shared" si="32"/>
        <v>1.5022826202356938E-2</v>
      </c>
      <c r="T83" s="5">
        <f t="shared" si="33"/>
        <v>1.5017736464617695E-2</v>
      </c>
      <c r="U83" s="5">
        <f t="shared" si="34"/>
        <v>1.5003030915336432E-2</v>
      </c>
      <c r="V83" s="5">
        <f t="shared" si="35"/>
        <v>1.5005174197999309E-2</v>
      </c>
      <c r="W83" s="5">
        <f t="shared" si="36"/>
        <v>1.5022593981347948E-2</v>
      </c>
      <c r="X83" s="5">
        <f t="shared" si="37"/>
        <v>1.5006565372350403E-2</v>
      </c>
      <c r="Y83" s="5">
        <f t="shared" si="38"/>
        <v>1.5005604227188508E-2</v>
      </c>
      <c r="Z83" s="5">
        <f t="shared" si="39"/>
        <v>1.5017628419690275E-2</v>
      </c>
      <c r="AA83" s="5">
        <f t="shared" si="40"/>
        <v>1.5019590770570308E-2</v>
      </c>
      <c r="AB83" s="5">
        <f t="shared" si="41"/>
        <v>1.5011890606420927E-2</v>
      </c>
      <c r="AC83" s="5" t="str">
        <f t="shared" si="42"/>
        <v/>
      </c>
      <c r="AD83" s="5" t="str">
        <f t="shared" si="43"/>
        <v/>
      </c>
      <c r="AE83" s="5" t="str">
        <f t="shared" si="44"/>
        <v/>
      </c>
    </row>
    <row r="84" spans="1:31" x14ac:dyDescent="0.25">
      <c r="C84" s="4">
        <v>6</v>
      </c>
      <c r="D84" s="4">
        <v>43367</v>
      </c>
      <c r="E84" s="4">
        <v>44453</v>
      </c>
      <c r="F84" s="4">
        <v>45570</v>
      </c>
      <c r="G84" s="4">
        <v>46715</v>
      </c>
      <c r="H84" s="4">
        <v>47889</v>
      </c>
      <c r="I84" s="4">
        <v>49090</v>
      </c>
      <c r="J84" s="4">
        <v>50321</v>
      </c>
      <c r="K84" s="4">
        <v>51586</v>
      </c>
      <c r="L84" s="4">
        <v>52880</v>
      </c>
      <c r="M84" s="4">
        <v>54209</v>
      </c>
      <c r="N84" s="4"/>
      <c r="O84" s="4"/>
      <c r="P84" s="4"/>
      <c r="R84" s="4">
        <v>6</v>
      </c>
      <c r="S84" s="5">
        <f t="shared" si="32"/>
        <v>1.5002574544773674E-2</v>
      </c>
      <c r="T84" s="5">
        <f t="shared" si="33"/>
        <v>1.500136998812677E-2</v>
      </c>
      <c r="U84" s="5">
        <f t="shared" si="34"/>
        <v>1.5012473271560941E-2</v>
      </c>
      <c r="V84" s="5">
        <f t="shared" si="35"/>
        <v>1.5013905788284373E-2</v>
      </c>
      <c r="W84" s="5">
        <f t="shared" si="36"/>
        <v>1.5006040567177465E-2</v>
      </c>
      <c r="X84" s="5">
        <f t="shared" si="37"/>
        <v>1.5011165329583988E-2</v>
      </c>
      <c r="Y84" s="5">
        <f t="shared" si="38"/>
        <v>1.5006958872057607E-2</v>
      </c>
      <c r="Z84" s="5">
        <f t="shared" si="39"/>
        <v>1.5012887865730082E-2</v>
      </c>
      <c r="AA84" s="5">
        <f t="shared" si="40"/>
        <v>1.5010173135245115E-2</v>
      </c>
      <c r="AB84" s="5">
        <f t="shared" si="41"/>
        <v>1.501675810287041E-2</v>
      </c>
      <c r="AC84" s="5" t="str">
        <f t="shared" si="42"/>
        <v/>
      </c>
      <c r="AD84" s="5" t="str">
        <f t="shared" si="43"/>
        <v/>
      </c>
      <c r="AE84" s="5" t="str">
        <f t="shared" si="44"/>
        <v/>
      </c>
    </row>
    <row r="85" spans="1:31" x14ac:dyDescent="0.25">
      <c r="C85" s="4">
        <v>7</v>
      </c>
      <c r="D85" s="4">
        <v>49175</v>
      </c>
      <c r="E85" s="4">
        <v>50410</v>
      </c>
      <c r="F85" s="4">
        <v>51677</v>
      </c>
      <c r="G85" s="4">
        <v>52975</v>
      </c>
      <c r="H85" s="4">
        <v>54304</v>
      </c>
      <c r="I85" s="4">
        <v>55666</v>
      </c>
      <c r="J85" s="4">
        <v>57065</v>
      </c>
      <c r="K85" s="4">
        <v>58493</v>
      </c>
      <c r="L85" s="4">
        <v>59969</v>
      </c>
      <c r="M85" s="4">
        <v>61470</v>
      </c>
      <c r="N85" s="4"/>
      <c r="O85" s="4"/>
      <c r="P85" s="4"/>
      <c r="R85" s="4">
        <v>7</v>
      </c>
      <c r="S85" s="5">
        <f t="shared" si="32"/>
        <v>1.5005779392338176E-2</v>
      </c>
      <c r="T85" s="5">
        <f t="shared" si="33"/>
        <v>1.5000503372596397E-2</v>
      </c>
      <c r="U85" s="5">
        <f t="shared" si="34"/>
        <v>1.5005990611435193E-2</v>
      </c>
      <c r="V85" s="5">
        <f t="shared" si="35"/>
        <v>1.500229920294298E-2</v>
      </c>
      <c r="W85" s="5">
        <f t="shared" si="36"/>
        <v>1.5009065251116801E-2</v>
      </c>
      <c r="X85" s="5">
        <f t="shared" si="37"/>
        <v>1.5006473022992907E-2</v>
      </c>
      <c r="Y85" s="5">
        <f t="shared" si="38"/>
        <v>1.5012184059337259E-2</v>
      </c>
      <c r="Z85" s="5">
        <f t="shared" si="39"/>
        <v>1.5010064551953911E-2</v>
      </c>
      <c r="AA85" s="5">
        <f t="shared" si="40"/>
        <v>1.5013032734166074E-2</v>
      </c>
      <c r="AB85" s="5">
        <f t="shared" si="41"/>
        <v>1.5009659681973547E-2</v>
      </c>
      <c r="AC85" s="5" t="str">
        <f t="shared" si="42"/>
        <v/>
      </c>
      <c r="AD85" s="5" t="str">
        <f t="shared" si="43"/>
        <v/>
      </c>
      <c r="AE85" s="5" t="str">
        <f t="shared" si="44"/>
        <v/>
      </c>
    </row>
    <row r="86" spans="1:31" x14ac:dyDescent="0.25">
      <c r="C86" s="4">
        <v>8</v>
      </c>
      <c r="D86" s="4">
        <v>55765</v>
      </c>
      <c r="E86" s="4">
        <v>57167</v>
      </c>
      <c r="F86" s="4">
        <v>58603</v>
      </c>
      <c r="G86" s="4">
        <v>60070</v>
      </c>
      <c r="H86" s="4">
        <v>61578</v>
      </c>
      <c r="I86" s="4">
        <v>63124</v>
      </c>
      <c r="J86" s="4">
        <v>64711</v>
      </c>
      <c r="K86" s="4">
        <v>66334</v>
      </c>
      <c r="L86" s="4">
        <v>67997</v>
      </c>
      <c r="M86" s="4">
        <v>69708</v>
      </c>
      <c r="N86" s="4"/>
      <c r="O86" s="4"/>
      <c r="P86" s="4"/>
      <c r="R86" s="4">
        <v>8</v>
      </c>
      <c r="S86" s="5">
        <f t="shared" si="32"/>
        <v>1.5016381507098654E-2</v>
      </c>
      <c r="T86" s="5">
        <f t="shared" si="33"/>
        <v>1.5003018358723056E-2</v>
      </c>
      <c r="U86" s="5">
        <f t="shared" si="34"/>
        <v>1.5016627407510046E-2</v>
      </c>
      <c r="V86" s="5">
        <f t="shared" si="35"/>
        <v>1.5004562197965598E-2</v>
      </c>
      <c r="W86" s="5">
        <f t="shared" si="36"/>
        <v>1.5016401008785665E-2</v>
      </c>
      <c r="X86" s="5">
        <f t="shared" si="37"/>
        <v>1.50021707320995E-2</v>
      </c>
      <c r="Y86" s="5">
        <f t="shared" si="38"/>
        <v>1.501082285033096E-2</v>
      </c>
      <c r="Z86" s="5">
        <f t="shared" si="39"/>
        <v>1.5010787569048093E-2</v>
      </c>
      <c r="AA86" s="5">
        <f t="shared" si="40"/>
        <v>1.500179125865775E-2</v>
      </c>
      <c r="AB86" s="5">
        <f t="shared" si="41"/>
        <v>1.5012303973673865E-2</v>
      </c>
      <c r="AC86" s="5" t="str">
        <f t="shared" si="42"/>
        <v/>
      </c>
      <c r="AD86" s="5" t="str">
        <f t="shared" si="43"/>
        <v/>
      </c>
      <c r="AE86" s="5" t="str">
        <f t="shared" si="44"/>
        <v/>
      </c>
    </row>
    <row r="87" spans="1:31" x14ac:dyDescent="0.25">
      <c r="C87" s="4">
        <v>9</v>
      </c>
      <c r="D87" s="4">
        <v>59287</v>
      </c>
      <c r="E87" s="4">
        <v>60725</v>
      </c>
      <c r="F87" s="4">
        <v>62198</v>
      </c>
      <c r="G87" s="4">
        <v>63706</v>
      </c>
      <c r="H87" s="4">
        <v>65252</v>
      </c>
      <c r="I87" s="4">
        <v>66835</v>
      </c>
      <c r="J87" s="4">
        <v>68457</v>
      </c>
      <c r="K87" s="4">
        <v>70117</v>
      </c>
      <c r="L87" s="4">
        <v>71818</v>
      </c>
      <c r="M87" s="4">
        <v>73563</v>
      </c>
      <c r="N87" s="4">
        <v>75348</v>
      </c>
      <c r="O87" s="4">
        <v>77174</v>
      </c>
      <c r="P87" s="4">
        <v>79048</v>
      </c>
      <c r="R87" s="4">
        <v>9</v>
      </c>
      <c r="S87" s="5">
        <f>IF(D102="","",(D87-D102)/D102)</f>
        <v>1.5014552302687896E-2</v>
      </c>
      <c r="T87" s="5">
        <f t="shared" si="33"/>
        <v>1.5009945342403932E-2</v>
      </c>
      <c r="U87" s="5">
        <f t="shared" si="34"/>
        <v>1.5013544828486569E-2</v>
      </c>
      <c r="V87" s="5">
        <f t="shared" si="35"/>
        <v>1.5008603658147983E-2</v>
      </c>
      <c r="W87" s="5">
        <f t="shared" si="36"/>
        <v>1.5010810894893213E-2</v>
      </c>
      <c r="X87" s="5">
        <f t="shared" si="37"/>
        <v>1.500448008261576E-2</v>
      </c>
      <c r="Y87" s="5">
        <f t="shared" si="38"/>
        <v>1.5004818741196531E-2</v>
      </c>
      <c r="Z87" s="5">
        <f t="shared" si="39"/>
        <v>1.5011580775911986E-2</v>
      </c>
      <c r="AA87" s="5">
        <f t="shared" si="40"/>
        <v>1.5009327830855334E-2</v>
      </c>
      <c r="AB87" s="5">
        <f t="shared" si="41"/>
        <v>1.5012073128665057E-2</v>
      </c>
      <c r="AC87" s="5">
        <f t="shared" si="42"/>
        <v>1.5006600748982945E-2</v>
      </c>
      <c r="AD87" s="5">
        <f t="shared" si="43"/>
        <v>1.5006641852879671E-2</v>
      </c>
      <c r="AE87" s="5">
        <f t="shared" si="44"/>
        <v>1.5010464952040987E-2</v>
      </c>
    </row>
    <row r="88" spans="1:31" x14ac:dyDescent="0.25">
      <c r="C88" s="6" t="s">
        <v>31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31" x14ac:dyDescent="0.2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31" x14ac:dyDescent="0.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31" x14ac:dyDescent="0.25">
      <c r="D91" s="12" t="s">
        <v>27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20" t="s">
        <v>56</v>
      </c>
    </row>
    <row r="92" spans="1:31" x14ac:dyDescent="0.25">
      <c r="D92" t="s">
        <v>28</v>
      </c>
      <c r="O92" s="19" t="s">
        <v>60</v>
      </c>
      <c r="P92" s="21">
        <v>48300</v>
      </c>
      <c r="R92" t="s">
        <v>25</v>
      </c>
    </row>
    <row r="93" spans="1:31" x14ac:dyDescent="0.25">
      <c r="A93" s="2"/>
      <c r="B93" s="10" t="s">
        <v>43</v>
      </c>
      <c r="C93" s="10" t="s">
        <v>1</v>
      </c>
      <c r="D93" s="10" t="s">
        <v>3</v>
      </c>
      <c r="E93" s="10" t="s">
        <v>4</v>
      </c>
      <c r="F93" s="10" t="s">
        <v>5</v>
      </c>
      <c r="G93" s="10" t="s">
        <v>6</v>
      </c>
      <c r="H93" s="10" t="s">
        <v>7</v>
      </c>
      <c r="I93" s="10" t="s">
        <v>8</v>
      </c>
      <c r="J93" s="10" t="s">
        <v>9</v>
      </c>
      <c r="K93" s="10" t="s">
        <v>10</v>
      </c>
      <c r="L93" s="10" t="s">
        <v>11</v>
      </c>
      <c r="M93" s="10" t="s">
        <v>12</v>
      </c>
      <c r="N93" s="10" t="s">
        <v>13</v>
      </c>
      <c r="O93" s="10" t="s">
        <v>14</v>
      </c>
      <c r="P93" s="10" t="s">
        <v>17</v>
      </c>
      <c r="R93" s="10" t="s">
        <v>1</v>
      </c>
      <c r="S93" s="10" t="s">
        <v>3</v>
      </c>
      <c r="T93" s="10" t="s">
        <v>4</v>
      </c>
      <c r="U93" s="10" t="s">
        <v>5</v>
      </c>
      <c r="V93" s="10" t="s">
        <v>6</v>
      </c>
      <c r="W93" s="10" t="s">
        <v>7</v>
      </c>
      <c r="X93" s="10" t="s">
        <v>8</v>
      </c>
      <c r="Y93" s="10" t="s">
        <v>9</v>
      </c>
      <c r="Z93" s="10" t="s">
        <v>10</v>
      </c>
      <c r="AA93" s="10" t="s">
        <v>11</v>
      </c>
      <c r="AB93" s="10" t="s">
        <v>12</v>
      </c>
      <c r="AC93" s="10" t="s">
        <v>13</v>
      </c>
      <c r="AD93" s="10" t="s">
        <v>14</v>
      </c>
      <c r="AE93" s="10" t="s">
        <v>17</v>
      </c>
    </row>
    <row r="94" spans="1:31" x14ac:dyDescent="0.25">
      <c r="B94" s="14" t="s">
        <v>18</v>
      </c>
      <c r="C94" s="9"/>
      <c r="D94" s="9" t="s">
        <v>19</v>
      </c>
      <c r="E94" s="9" t="s">
        <v>3</v>
      </c>
      <c r="F94" s="9" t="s">
        <v>4</v>
      </c>
      <c r="G94" s="9" t="s">
        <v>5</v>
      </c>
      <c r="H94" s="9" t="s">
        <v>6</v>
      </c>
      <c r="I94" s="9" t="s">
        <v>7</v>
      </c>
      <c r="J94" s="9" t="s">
        <v>8</v>
      </c>
      <c r="K94" s="9" t="s">
        <v>9</v>
      </c>
      <c r="L94" s="9" t="s">
        <v>10</v>
      </c>
      <c r="M94" s="9" t="s">
        <v>11</v>
      </c>
      <c r="N94" s="9" t="s">
        <v>12</v>
      </c>
      <c r="O94" s="9" t="s">
        <v>13</v>
      </c>
      <c r="P94" s="9" t="s">
        <v>14</v>
      </c>
      <c r="R94" s="9"/>
      <c r="S94" s="9" t="s">
        <v>19</v>
      </c>
      <c r="T94" s="9" t="s">
        <v>3</v>
      </c>
      <c r="U94" s="9" t="s">
        <v>4</v>
      </c>
      <c r="V94" s="9" t="s">
        <v>5</v>
      </c>
      <c r="W94" s="9" t="s">
        <v>6</v>
      </c>
      <c r="X94" s="9" t="s">
        <v>7</v>
      </c>
      <c r="Y94" s="9" t="s">
        <v>8</v>
      </c>
      <c r="Z94" s="9" t="s">
        <v>9</v>
      </c>
      <c r="AA94" s="9" t="s">
        <v>10</v>
      </c>
      <c r="AB94" s="9" t="s">
        <v>11</v>
      </c>
      <c r="AC94" s="9" t="s">
        <v>12</v>
      </c>
      <c r="AD94" s="9" t="s">
        <v>13</v>
      </c>
      <c r="AE94" s="9" t="s">
        <v>14</v>
      </c>
    </row>
    <row r="95" spans="1:31" x14ac:dyDescent="0.25">
      <c r="A95" s="2">
        <v>40725</v>
      </c>
      <c r="C95" s="4">
        <v>2</v>
      </c>
      <c r="D95" s="4">
        <v>30660</v>
      </c>
      <c r="E95" s="4">
        <v>31478</v>
      </c>
      <c r="F95" s="4">
        <v>32322</v>
      </c>
      <c r="G95" s="4">
        <v>33185</v>
      </c>
      <c r="H95" s="4">
        <v>34073</v>
      </c>
      <c r="I95" s="4"/>
      <c r="J95" s="4"/>
      <c r="K95" s="4"/>
      <c r="L95" s="4"/>
      <c r="M95" s="4"/>
      <c r="N95" s="4"/>
      <c r="O95" s="4"/>
      <c r="P95" s="4"/>
      <c r="R95" s="4">
        <v>2</v>
      </c>
      <c r="S95" s="5">
        <f t="shared" ref="S95:AE102" si="45">IF(D113="","",(D95-D113)/D113)</f>
        <v>1.503012646494074E-2</v>
      </c>
      <c r="T95" s="5">
        <f t="shared" si="45"/>
        <v>1.5026441377531279E-2</v>
      </c>
      <c r="U95" s="5">
        <f t="shared" si="45"/>
        <v>1.5010677050621781E-2</v>
      </c>
      <c r="V95" s="5">
        <f t="shared" si="45"/>
        <v>1.5018046124671194E-2</v>
      </c>
      <c r="W95" s="5">
        <f t="shared" si="45"/>
        <v>1.5013852065894128E-2</v>
      </c>
      <c r="X95" s="5" t="str">
        <f t="shared" si="45"/>
        <v/>
      </c>
      <c r="Y95" s="5" t="str">
        <f t="shared" si="45"/>
        <v/>
      </c>
      <c r="Z95" s="5" t="str">
        <f t="shared" si="45"/>
        <v/>
      </c>
      <c r="AA95" s="5" t="str">
        <f t="shared" si="45"/>
        <v/>
      </c>
      <c r="AB95" s="5" t="str">
        <f t="shared" si="45"/>
        <v/>
      </c>
      <c r="AC95" s="5" t="str">
        <f t="shared" si="45"/>
        <v/>
      </c>
      <c r="AD95" s="5" t="str">
        <f t="shared" si="45"/>
        <v/>
      </c>
      <c r="AE95" s="5" t="str">
        <f t="shared" si="45"/>
        <v/>
      </c>
    </row>
    <row r="96" spans="1:31" x14ac:dyDescent="0.25">
      <c r="A96" s="2"/>
      <c r="C96" s="4">
        <v>3</v>
      </c>
      <c r="D96" s="4">
        <v>34159</v>
      </c>
      <c r="E96" s="4">
        <v>35070</v>
      </c>
      <c r="F96" s="4">
        <v>36005</v>
      </c>
      <c r="G96" s="4">
        <v>36967</v>
      </c>
      <c r="H96" s="4">
        <v>37956</v>
      </c>
      <c r="I96" s="4"/>
      <c r="J96" s="4"/>
      <c r="K96" s="4"/>
      <c r="L96" s="4"/>
      <c r="M96" s="4"/>
      <c r="N96" s="4"/>
      <c r="O96" s="4"/>
      <c r="P96" s="4"/>
      <c r="R96" s="4">
        <v>3</v>
      </c>
      <c r="S96" s="5">
        <f t="shared" si="45"/>
        <v>1.5005645688476853E-2</v>
      </c>
      <c r="T96" s="5">
        <f t="shared" si="45"/>
        <v>1.5021272900929061E-2</v>
      </c>
      <c r="U96" s="5">
        <f t="shared" si="45"/>
        <v>1.5025935949481281E-2</v>
      </c>
      <c r="V96" s="5">
        <f t="shared" si="45"/>
        <v>1.5019220208676552E-2</v>
      </c>
      <c r="W96" s="5">
        <f t="shared" si="45"/>
        <v>1.5002005615724028E-2</v>
      </c>
      <c r="X96" s="5" t="str">
        <f t="shared" si="45"/>
        <v/>
      </c>
      <c r="Y96" s="5" t="str">
        <f t="shared" si="45"/>
        <v/>
      </c>
      <c r="Z96" s="5" t="str">
        <f t="shared" si="45"/>
        <v/>
      </c>
      <c r="AA96" s="5" t="str">
        <f t="shared" si="45"/>
        <v/>
      </c>
      <c r="AB96" s="5" t="str">
        <f t="shared" si="45"/>
        <v/>
      </c>
      <c r="AC96" s="5" t="str">
        <f t="shared" si="45"/>
        <v/>
      </c>
      <c r="AD96" s="5" t="str">
        <f t="shared" si="45"/>
        <v/>
      </c>
      <c r="AE96" s="5" t="str">
        <f t="shared" si="45"/>
        <v/>
      </c>
    </row>
    <row r="97" spans="1:31" x14ac:dyDescent="0.25">
      <c r="C97" s="4">
        <v>4</v>
      </c>
      <c r="D97" s="4">
        <v>35943</v>
      </c>
      <c r="E97" s="4">
        <v>36930</v>
      </c>
      <c r="F97" s="4">
        <v>37947</v>
      </c>
      <c r="G97" s="4">
        <v>38988</v>
      </c>
      <c r="H97" s="4">
        <v>40056</v>
      </c>
      <c r="I97" s="4">
        <v>41157</v>
      </c>
      <c r="J97" s="4">
        <v>42285</v>
      </c>
      <c r="K97" s="4"/>
      <c r="L97" s="4"/>
      <c r="M97" s="4"/>
      <c r="N97" s="4"/>
      <c r="O97" s="4"/>
      <c r="P97" s="4"/>
      <c r="R97" s="4">
        <v>4</v>
      </c>
      <c r="S97" s="5">
        <f t="shared" si="45"/>
        <v>1.5023580243427183E-2</v>
      </c>
      <c r="T97" s="5">
        <f t="shared" si="45"/>
        <v>1.5006596306068602E-2</v>
      </c>
      <c r="U97" s="5">
        <f t="shared" si="45"/>
        <v>1.500561707591077E-2</v>
      </c>
      <c r="V97" s="5">
        <f t="shared" si="45"/>
        <v>1.5021738564473719E-2</v>
      </c>
      <c r="W97" s="5">
        <f t="shared" si="45"/>
        <v>1.5001013581998783E-2</v>
      </c>
      <c r="X97" s="5">
        <f t="shared" si="45"/>
        <v>1.501923646049127E-2</v>
      </c>
      <c r="Y97" s="5">
        <f t="shared" si="45"/>
        <v>1.500240038406145E-2</v>
      </c>
      <c r="Z97" s="5" t="str">
        <f t="shared" si="45"/>
        <v/>
      </c>
      <c r="AA97" s="5" t="str">
        <f t="shared" si="45"/>
        <v/>
      </c>
      <c r="AB97" s="5" t="str">
        <f t="shared" si="45"/>
        <v/>
      </c>
      <c r="AC97" s="5" t="str">
        <f t="shared" si="45"/>
        <v/>
      </c>
      <c r="AD97" s="5" t="str">
        <f t="shared" si="45"/>
        <v/>
      </c>
      <c r="AE97" s="5" t="str">
        <f t="shared" si="45"/>
        <v/>
      </c>
    </row>
    <row r="98" spans="1:31" x14ac:dyDescent="0.25">
      <c r="C98" s="4">
        <v>5</v>
      </c>
      <c r="D98" s="4">
        <v>37676</v>
      </c>
      <c r="E98" s="4">
        <v>38621</v>
      </c>
      <c r="F98" s="4">
        <v>39592</v>
      </c>
      <c r="G98" s="4">
        <v>40586</v>
      </c>
      <c r="H98" s="4">
        <v>41604</v>
      </c>
      <c r="I98" s="4">
        <v>42648</v>
      </c>
      <c r="J98" s="4">
        <v>43717</v>
      </c>
      <c r="K98" s="4">
        <v>44814</v>
      </c>
      <c r="L98" s="4">
        <v>45940</v>
      </c>
      <c r="M98" s="4">
        <v>47096</v>
      </c>
      <c r="N98" s="4"/>
      <c r="O98" s="4"/>
      <c r="P98" s="4"/>
      <c r="R98" s="4">
        <v>5</v>
      </c>
      <c r="S98" s="5">
        <f t="shared" si="45"/>
        <v>1.5005792181901453E-2</v>
      </c>
      <c r="T98" s="5">
        <f t="shared" si="45"/>
        <v>1.5006570302233903E-2</v>
      </c>
      <c r="U98" s="5">
        <f t="shared" si="45"/>
        <v>1.5023329744141927E-2</v>
      </c>
      <c r="V98" s="5">
        <f t="shared" si="45"/>
        <v>1.5005251838143351E-2</v>
      </c>
      <c r="W98" s="5">
        <f t="shared" si="45"/>
        <v>1.5004025470248115E-2</v>
      </c>
      <c r="X98" s="5">
        <f t="shared" si="45"/>
        <v>1.5017730918437775E-2</v>
      </c>
      <c r="Y98" s="5">
        <f t="shared" si="45"/>
        <v>1.5022057116322266E-2</v>
      </c>
      <c r="Z98" s="5">
        <f t="shared" si="45"/>
        <v>1.5016647414554597E-2</v>
      </c>
      <c r="AA98" s="5">
        <f t="shared" si="45"/>
        <v>1.5001877996509136E-2</v>
      </c>
      <c r="AB98" s="5">
        <f t="shared" si="45"/>
        <v>1.4999999999999999E-2</v>
      </c>
      <c r="AC98" s="5" t="str">
        <f t="shared" si="45"/>
        <v/>
      </c>
      <c r="AD98" s="5" t="str">
        <f t="shared" si="45"/>
        <v/>
      </c>
      <c r="AE98" s="5" t="str">
        <f t="shared" si="45"/>
        <v/>
      </c>
    </row>
    <row r="99" spans="1:31" x14ac:dyDescent="0.25">
      <c r="C99" s="4">
        <v>6</v>
      </c>
      <c r="D99" s="4">
        <v>42726</v>
      </c>
      <c r="E99" s="4">
        <v>43796</v>
      </c>
      <c r="F99" s="4">
        <v>44896</v>
      </c>
      <c r="G99" s="4">
        <v>46024</v>
      </c>
      <c r="H99" s="4">
        <v>47181</v>
      </c>
      <c r="I99" s="4">
        <v>48364</v>
      </c>
      <c r="J99" s="4">
        <v>49577</v>
      </c>
      <c r="K99" s="4">
        <v>50823</v>
      </c>
      <c r="L99" s="4">
        <v>52098</v>
      </c>
      <c r="M99" s="4">
        <v>53407</v>
      </c>
      <c r="N99" s="4"/>
      <c r="O99" s="4"/>
      <c r="P99" s="4"/>
      <c r="R99" s="4">
        <v>6</v>
      </c>
      <c r="S99" s="5">
        <f t="shared" si="45"/>
        <v>1.5014016249346701E-2</v>
      </c>
      <c r="T99" s="5">
        <f t="shared" si="45"/>
        <v>1.5018077315286919E-2</v>
      </c>
      <c r="U99" s="5">
        <f t="shared" si="45"/>
        <v>1.5011756194610237E-2</v>
      </c>
      <c r="V99" s="5">
        <f t="shared" si="45"/>
        <v>1.5018856273294665E-2</v>
      </c>
      <c r="W99" s="5">
        <f t="shared" si="45"/>
        <v>1.5016242497257061E-2</v>
      </c>
      <c r="X99" s="5">
        <f t="shared" si="45"/>
        <v>1.5005561501815359E-2</v>
      </c>
      <c r="Y99" s="5">
        <f t="shared" si="45"/>
        <v>1.5006960936860207E-2</v>
      </c>
      <c r="Z99" s="5">
        <f t="shared" si="45"/>
        <v>1.5018673483653213E-2</v>
      </c>
      <c r="AA99" s="5">
        <f t="shared" si="45"/>
        <v>1.5001558603491272E-2</v>
      </c>
      <c r="AB99" s="5">
        <f t="shared" si="45"/>
        <v>1.50141589220214E-2</v>
      </c>
      <c r="AC99" s="5" t="str">
        <f t="shared" si="45"/>
        <v/>
      </c>
      <c r="AD99" s="5" t="str">
        <f t="shared" si="45"/>
        <v/>
      </c>
      <c r="AE99" s="5" t="str">
        <f t="shared" si="45"/>
        <v/>
      </c>
    </row>
    <row r="100" spans="1:31" x14ac:dyDescent="0.25">
      <c r="C100" s="4">
        <v>7</v>
      </c>
      <c r="D100" s="4">
        <v>48448</v>
      </c>
      <c r="E100" s="4">
        <v>49665</v>
      </c>
      <c r="F100" s="4">
        <v>50913</v>
      </c>
      <c r="G100" s="4">
        <v>52192</v>
      </c>
      <c r="H100" s="4">
        <v>53501</v>
      </c>
      <c r="I100" s="4">
        <v>54843</v>
      </c>
      <c r="J100" s="4">
        <v>56221</v>
      </c>
      <c r="K100" s="4">
        <v>57628</v>
      </c>
      <c r="L100" s="4">
        <v>59082</v>
      </c>
      <c r="M100" s="4">
        <v>60561</v>
      </c>
      <c r="N100" s="4"/>
      <c r="O100" s="4"/>
      <c r="P100" s="4"/>
      <c r="R100" s="4">
        <v>7</v>
      </c>
      <c r="S100" s="5">
        <f t="shared" si="45"/>
        <v>1.5000419006117489E-2</v>
      </c>
      <c r="T100" s="5">
        <f t="shared" si="45"/>
        <v>1.5000715292963561E-2</v>
      </c>
      <c r="U100" s="5">
        <f t="shared" si="45"/>
        <v>1.5011961722488039E-2</v>
      </c>
      <c r="V100" s="5">
        <f t="shared" si="45"/>
        <v>1.5013613380007779E-2</v>
      </c>
      <c r="W100" s="5">
        <f t="shared" si="45"/>
        <v>1.5006640106241699E-2</v>
      </c>
      <c r="X100" s="5">
        <f t="shared" si="45"/>
        <v>1.5009623926562037E-2</v>
      </c>
      <c r="Y100" s="5">
        <f t="shared" si="45"/>
        <v>1.5002708070048745E-2</v>
      </c>
      <c r="Z100" s="5">
        <f t="shared" si="45"/>
        <v>1.500634070734113E-2</v>
      </c>
      <c r="AA100" s="5">
        <f t="shared" si="45"/>
        <v>1.5015118196811434E-2</v>
      </c>
      <c r="AB100" s="5">
        <f t="shared" si="45"/>
        <v>1.5000167599637985E-2</v>
      </c>
      <c r="AC100" s="5" t="str">
        <f t="shared" si="45"/>
        <v/>
      </c>
      <c r="AD100" s="5" t="str">
        <f t="shared" si="45"/>
        <v/>
      </c>
      <c r="AE100" s="5" t="str">
        <f t="shared" si="45"/>
        <v/>
      </c>
    </row>
    <row r="101" spans="1:31" x14ac:dyDescent="0.25">
      <c r="C101" s="4">
        <v>8</v>
      </c>
      <c r="D101" s="4">
        <v>54940</v>
      </c>
      <c r="E101" s="4">
        <v>56322</v>
      </c>
      <c r="F101" s="4">
        <v>57736</v>
      </c>
      <c r="G101" s="4">
        <v>59182</v>
      </c>
      <c r="H101" s="4">
        <v>60667</v>
      </c>
      <c r="I101" s="4">
        <v>62191</v>
      </c>
      <c r="J101" s="4">
        <v>63754</v>
      </c>
      <c r="K101" s="4">
        <v>65353</v>
      </c>
      <c r="L101" s="4">
        <v>66992</v>
      </c>
      <c r="M101" s="4">
        <v>68677</v>
      </c>
      <c r="N101" s="4"/>
      <c r="O101" s="4"/>
      <c r="P101" s="4"/>
      <c r="R101" s="4">
        <v>8</v>
      </c>
      <c r="S101" s="5">
        <f t="shared" si="45"/>
        <v>1.5001477978125923E-2</v>
      </c>
      <c r="T101" s="5">
        <f t="shared" si="45"/>
        <v>1.5011984357259997E-2</v>
      </c>
      <c r="U101" s="5">
        <f t="shared" si="45"/>
        <v>1.5013536795471327E-2</v>
      </c>
      <c r="V101" s="5">
        <f t="shared" si="45"/>
        <v>1.5006774486768312E-2</v>
      </c>
      <c r="W101" s="5">
        <f t="shared" si="45"/>
        <v>1.5007528860632424E-2</v>
      </c>
      <c r="X101" s="5">
        <f t="shared" si="45"/>
        <v>1.5015260074097043E-2</v>
      </c>
      <c r="Y101" s="5">
        <f t="shared" si="45"/>
        <v>1.5013293849803379E-2</v>
      </c>
      <c r="Z101" s="5">
        <f t="shared" si="45"/>
        <v>1.5003028561666175E-2</v>
      </c>
      <c r="AA101" s="5">
        <f t="shared" si="45"/>
        <v>1.5014924016302783E-2</v>
      </c>
      <c r="AB101" s="5">
        <f t="shared" si="45"/>
        <v>1.500103455410718E-2</v>
      </c>
      <c r="AC101" s="5" t="str">
        <f t="shared" si="45"/>
        <v/>
      </c>
      <c r="AD101" s="5" t="str">
        <f t="shared" si="45"/>
        <v/>
      </c>
      <c r="AE101" s="5" t="str">
        <f t="shared" si="45"/>
        <v/>
      </c>
    </row>
    <row r="102" spans="1:31" x14ac:dyDescent="0.25">
      <c r="C102" s="4">
        <v>9</v>
      </c>
      <c r="D102" s="4">
        <v>58410</v>
      </c>
      <c r="E102" s="4">
        <v>59827</v>
      </c>
      <c r="F102" s="4">
        <v>61278</v>
      </c>
      <c r="G102" s="4">
        <v>62764</v>
      </c>
      <c r="H102" s="4">
        <v>64287</v>
      </c>
      <c r="I102" s="4">
        <v>65847</v>
      </c>
      <c r="J102" s="4">
        <v>67445</v>
      </c>
      <c r="K102" s="4">
        <v>69080</v>
      </c>
      <c r="L102" s="4">
        <v>70756</v>
      </c>
      <c r="M102" s="4">
        <v>72475</v>
      </c>
      <c r="N102" s="4">
        <v>74234</v>
      </c>
      <c r="O102" s="4">
        <v>76033</v>
      </c>
      <c r="P102" s="4">
        <v>77879</v>
      </c>
      <c r="R102" s="4">
        <v>9</v>
      </c>
      <c r="S102" s="5">
        <f t="shared" si="45"/>
        <v>1.5014075695964968E-2</v>
      </c>
      <c r="T102" s="5">
        <f t="shared" si="45"/>
        <v>1.5014760272810559E-2</v>
      </c>
      <c r="U102" s="5">
        <f t="shared" si="45"/>
        <v>1.5006956867421983E-2</v>
      </c>
      <c r="V102" s="5">
        <f t="shared" si="45"/>
        <v>1.5007439032278932E-2</v>
      </c>
      <c r="W102" s="5">
        <f t="shared" si="45"/>
        <v>1.5015157256536567E-2</v>
      </c>
      <c r="X102" s="5">
        <f t="shared" si="45"/>
        <v>1.5013950333728978E-2</v>
      </c>
      <c r="Y102" s="5">
        <f t="shared" si="45"/>
        <v>1.5004213821333975E-2</v>
      </c>
      <c r="Z102" s="5">
        <f t="shared" si="45"/>
        <v>1.5001689710398331E-2</v>
      </c>
      <c r="AA102" s="5">
        <f t="shared" si="45"/>
        <v>1.5005020800459045E-2</v>
      </c>
      <c r="AB102" s="5">
        <f t="shared" si="45"/>
        <v>1.5013374788174166E-2</v>
      </c>
      <c r="AC102" s="5">
        <f t="shared" si="45"/>
        <v>1.5013126230584118E-2</v>
      </c>
      <c r="AD102" s="5">
        <f t="shared" si="45"/>
        <v>1.5004872578728857E-2</v>
      </c>
      <c r="AE102" s="5">
        <f t="shared" si="45"/>
        <v>1.5001042644145554E-2</v>
      </c>
    </row>
    <row r="103" spans="1:31" x14ac:dyDescent="0.25">
      <c r="C103" t="s">
        <v>20</v>
      </c>
    </row>
    <row r="104" spans="1:31" x14ac:dyDescent="0.25">
      <c r="C104" t="s">
        <v>21</v>
      </c>
    </row>
    <row r="105" spans="1:31" x14ac:dyDescent="0.25">
      <c r="C105" t="s">
        <v>22</v>
      </c>
    </row>
    <row r="106" spans="1:31" x14ac:dyDescent="0.25">
      <c r="C106" t="s">
        <v>23</v>
      </c>
    </row>
    <row r="107" spans="1:31" x14ac:dyDescent="0.25">
      <c r="A107"/>
      <c r="B107" s="1"/>
      <c r="C107" s="6" t="s">
        <v>26</v>
      </c>
    </row>
    <row r="108" spans="1:31" x14ac:dyDescent="0.25">
      <c r="A108"/>
      <c r="B108" s="2"/>
    </row>
    <row r="109" spans="1:31" x14ac:dyDescent="0.25">
      <c r="A109"/>
      <c r="B109" s="1"/>
    </row>
    <row r="110" spans="1:31" s="1" customFormat="1" x14ac:dyDescent="0.25">
      <c r="D110" s="1" t="s">
        <v>0</v>
      </c>
      <c r="J110" s="1" t="s">
        <v>15</v>
      </c>
    </row>
    <row r="111" spans="1:31" x14ac:dyDescent="0.25">
      <c r="A111"/>
      <c r="B111" s="1"/>
      <c r="D111" t="s">
        <v>16</v>
      </c>
    </row>
    <row r="112" spans="1:31" x14ac:dyDescent="0.25">
      <c r="A112" s="2">
        <v>40360</v>
      </c>
      <c r="C112" s="3" t="s">
        <v>1</v>
      </c>
      <c r="D112" s="3" t="s">
        <v>2</v>
      </c>
      <c r="E112" s="3" t="s">
        <v>3</v>
      </c>
      <c r="F112" s="3" t="s">
        <v>4</v>
      </c>
      <c r="G112" s="3" t="s">
        <v>5</v>
      </c>
      <c r="H112" s="3" t="s">
        <v>6</v>
      </c>
      <c r="I112" s="3" t="s">
        <v>7</v>
      </c>
      <c r="J112" s="3" t="s">
        <v>8</v>
      </c>
      <c r="K112" s="3" t="s">
        <v>9</v>
      </c>
      <c r="L112" s="3" t="s">
        <v>10</v>
      </c>
      <c r="M112" s="3" t="s">
        <v>11</v>
      </c>
      <c r="N112" s="3" t="s">
        <v>12</v>
      </c>
      <c r="O112" s="3" t="s">
        <v>13</v>
      </c>
      <c r="P112" s="3" t="s">
        <v>14</v>
      </c>
    </row>
    <row r="113" spans="1:16" x14ac:dyDescent="0.25">
      <c r="A113"/>
      <c r="B113" s="1"/>
      <c r="C113" s="3">
        <v>2</v>
      </c>
      <c r="D113" s="4">
        <v>30206</v>
      </c>
      <c r="E113" s="4">
        <v>31012</v>
      </c>
      <c r="F113" s="4">
        <v>31844</v>
      </c>
      <c r="G113" s="4">
        <v>32694</v>
      </c>
      <c r="H113" s="4">
        <v>33569</v>
      </c>
      <c r="I113" s="4"/>
      <c r="J113" s="4"/>
      <c r="K113" s="4"/>
      <c r="L113" s="4"/>
      <c r="M113" s="4"/>
      <c r="N113" s="4"/>
      <c r="O113" s="4"/>
      <c r="P113" s="4"/>
    </row>
    <row r="114" spans="1:16" x14ac:dyDescent="0.25">
      <c r="A114"/>
      <c r="B114" s="1"/>
      <c r="C114" s="3">
        <v>3</v>
      </c>
      <c r="D114" s="4">
        <v>33654</v>
      </c>
      <c r="E114" s="4">
        <v>34551</v>
      </c>
      <c r="F114" s="4">
        <v>35472</v>
      </c>
      <c r="G114" s="4">
        <v>36420</v>
      </c>
      <c r="H114" s="4">
        <v>37395</v>
      </c>
      <c r="I114" s="4"/>
      <c r="J114" s="4"/>
      <c r="K114" s="4"/>
      <c r="L114" s="4"/>
      <c r="M114" s="4"/>
      <c r="N114" s="4"/>
      <c r="O114" s="4"/>
      <c r="P114" s="4"/>
    </row>
    <row r="115" spans="1:16" x14ac:dyDescent="0.25">
      <c r="A115"/>
      <c r="B115" s="1"/>
      <c r="C115" s="3">
        <v>4</v>
      </c>
      <c r="D115" s="4">
        <v>35411</v>
      </c>
      <c r="E115" s="4">
        <v>36384</v>
      </c>
      <c r="F115" s="4">
        <v>37386</v>
      </c>
      <c r="G115" s="4">
        <v>38411</v>
      </c>
      <c r="H115" s="4">
        <v>39464</v>
      </c>
      <c r="I115" s="4">
        <v>40548</v>
      </c>
      <c r="J115" s="4">
        <v>41660</v>
      </c>
      <c r="K115" s="4"/>
      <c r="L115" s="4"/>
      <c r="M115" s="4"/>
      <c r="N115" s="4"/>
      <c r="O115" s="4"/>
      <c r="P115" s="4"/>
    </row>
    <row r="116" spans="1:16" x14ac:dyDescent="0.25">
      <c r="A116"/>
      <c r="B116" s="1"/>
      <c r="C116" s="3">
        <v>5</v>
      </c>
      <c r="D116" s="4">
        <v>37119</v>
      </c>
      <c r="E116" s="4">
        <v>38050</v>
      </c>
      <c r="F116" s="4">
        <v>39006</v>
      </c>
      <c r="G116" s="4">
        <v>39986</v>
      </c>
      <c r="H116" s="4">
        <v>40989</v>
      </c>
      <c r="I116" s="4">
        <v>42017</v>
      </c>
      <c r="J116" s="4">
        <v>43070</v>
      </c>
      <c r="K116" s="4">
        <v>44151</v>
      </c>
      <c r="L116" s="4">
        <v>45261</v>
      </c>
      <c r="M116" s="4">
        <v>46400</v>
      </c>
      <c r="N116" s="4"/>
      <c r="O116" s="4"/>
      <c r="P116" s="4"/>
    </row>
    <row r="117" spans="1:16" x14ac:dyDescent="0.25">
      <c r="A117"/>
      <c r="B117" s="1"/>
      <c r="C117" s="3">
        <v>6</v>
      </c>
      <c r="D117" s="4">
        <v>42094</v>
      </c>
      <c r="E117" s="4">
        <v>43148</v>
      </c>
      <c r="F117" s="4">
        <v>44232</v>
      </c>
      <c r="G117" s="4">
        <v>45343</v>
      </c>
      <c r="H117" s="4">
        <v>46483</v>
      </c>
      <c r="I117" s="4">
        <v>47649</v>
      </c>
      <c r="J117" s="4">
        <v>48844</v>
      </c>
      <c r="K117" s="4">
        <v>50071</v>
      </c>
      <c r="L117" s="4">
        <v>51328</v>
      </c>
      <c r="M117" s="4">
        <v>52617</v>
      </c>
      <c r="N117" s="4"/>
      <c r="O117" s="4"/>
      <c r="P117" s="4"/>
    </row>
    <row r="118" spans="1:16" x14ac:dyDescent="0.25">
      <c r="A118"/>
      <c r="B118" s="1"/>
      <c r="C118" s="3">
        <v>7</v>
      </c>
      <c r="D118" s="4">
        <v>47732</v>
      </c>
      <c r="E118" s="4">
        <v>48931</v>
      </c>
      <c r="F118" s="4">
        <v>50160</v>
      </c>
      <c r="G118" s="4">
        <v>51420</v>
      </c>
      <c r="H118" s="4">
        <v>52710</v>
      </c>
      <c r="I118" s="4">
        <v>54032</v>
      </c>
      <c r="J118" s="4">
        <v>55390</v>
      </c>
      <c r="K118" s="4">
        <v>56776</v>
      </c>
      <c r="L118" s="4">
        <v>58208</v>
      </c>
      <c r="M118" s="4">
        <v>59666</v>
      </c>
      <c r="N118" s="4"/>
      <c r="O118" s="4"/>
      <c r="P118" s="4"/>
    </row>
    <row r="119" spans="1:16" x14ac:dyDescent="0.25">
      <c r="A119"/>
      <c r="B119" s="1"/>
      <c r="C119" s="3">
        <v>8</v>
      </c>
      <c r="D119" s="4">
        <v>54128</v>
      </c>
      <c r="E119" s="4">
        <v>55489</v>
      </c>
      <c r="F119" s="4">
        <v>56882</v>
      </c>
      <c r="G119" s="4">
        <v>58307</v>
      </c>
      <c r="H119" s="4">
        <v>59770</v>
      </c>
      <c r="I119" s="4">
        <v>61271</v>
      </c>
      <c r="J119" s="4">
        <v>62811</v>
      </c>
      <c r="K119" s="4">
        <v>64387</v>
      </c>
      <c r="L119" s="4">
        <v>66001</v>
      </c>
      <c r="M119" s="4">
        <v>67662</v>
      </c>
      <c r="N119" s="4"/>
      <c r="O119" s="4"/>
      <c r="P119" s="4"/>
    </row>
    <row r="120" spans="1:16" x14ac:dyDescent="0.25">
      <c r="A120"/>
      <c r="B120" s="1"/>
      <c r="C120" s="3">
        <v>9</v>
      </c>
      <c r="D120" s="4">
        <v>57546</v>
      </c>
      <c r="E120" s="4">
        <v>58942</v>
      </c>
      <c r="F120" s="4">
        <v>60372</v>
      </c>
      <c r="G120" s="4">
        <v>61836</v>
      </c>
      <c r="H120" s="4">
        <v>63336</v>
      </c>
      <c r="I120" s="4">
        <v>64873</v>
      </c>
      <c r="J120" s="4">
        <v>66448</v>
      </c>
      <c r="K120" s="4">
        <v>68059</v>
      </c>
      <c r="L120" s="4">
        <v>69710</v>
      </c>
      <c r="M120" s="4">
        <v>71403</v>
      </c>
      <c r="N120" s="4">
        <v>73136</v>
      </c>
      <c r="O120" s="7">
        <v>74909</v>
      </c>
      <c r="P120" s="7">
        <v>76728</v>
      </c>
    </row>
    <row r="121" spans="1:16" x14ac:dyDescent="0.25">
      <c r="A121"/>
      <c r="B121" s="1"/>
    </row>
    <row r="134" spans="1:1" x14ac:dyDescent="0.25">
      <c r="A134" s="2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6" spans="1:1" x14ac:dyDescent="0.25">
      <c r="A156" s="2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</sheetData>
  <sheetProtection selectLockedCells="1"/>
  <mergeCells count="2">
    <mergeCell ref="C2:P2"/>
    <mergeCell ref="C3:P3"/>
  </mergeCells>
  <conditionalFormatting sqref="D55:P62">
    <cfRule type="cellIs" dxfId="6" priority="8" stopIfTrue="1" operator="greaterThan">
      <formula>$P$53</formula>
    </cfRule>
  </conditionalFormatting>
  <conditionalFormatting sqref="D67:P74">
    <cfRule type="cellIs" dxfId="5" priority="7" stopIfTrue="1" operator="greaterThan">
      <formula>$P$65</formula>
    </cfRule>
  </conditionalFormatting>
  <conditionalFormatting sqref="D80:P87">
    <cfRule type="cellIs" dxfId="4" priority="6" stopIfTrue="1" operator="greaterThan">
      <formula>$P$78</formula>
    </cfRule>
  </conditionalFormatting>
  <conditionalFormatting sqref="D95:P102">
    <cfRule type="cellIs" dxfId="3" priority="5" stopIfTrue="1" operator="greaterThan">
      <formula>$P$92</formula>
    </cfRule>
  </conditionalFormatting>
  <conditionalFormatting sqref="D20:P27 D28:Q28 Q29:R38 D51:R51 L8:L13 N8:R13 M11:M12">
    <cfRule type="cellIs" dxfId="2" priority="4" stopIfTrue="1" operator="greaterThan">
      <formula>$P$18</formula>
    </cfRule>
  </conditionalFormatting>
  <conditionalFormatting sqref="D43:P50">
    <cfRule type="cellIs" dxfId="1" priority="2" stopIfTrue="1" operator="greaterThan">
      <formula>$P$18</formula>
    </cfRule>
  </conditionalFormatting>
  <conditionalFormatting sqref="AD30">
    <cfRule type="cellIs" dxfId="0" priority="1" stopIfTrue="1" operator="greaterThan">
      <formula>$P$18</formula>
    </cfRule>
  </conditionalFormatting>
  <hyperlinks>
    <hyperlink ref="C107" r:id="rId1" xr:uid="{00000000-0004-0000-0800-000000000000}"/>
    <hyperlink ref="D15" r:id="rId2" xr:uid="{00000000-0004-0000-0800-000001000000}"/>
    <hyperlink ref="D13" r:id="rId3" location="tb1" xr:uid="{00000000-0004-0000-0800-000002000000}"/>
    <hyperlink ref="D10" r:id="rId4" xr:uid="{00000000-0004-0000-0800-000003000000}"/>
    <hyperlink ref="A19" location="salary_2017" display="salary_2017" xr:uid="{00000000-0004-0000-0800-000004000000}"/>
    <hyperlink ref="D6" r:id="rId5" xr:uid="{00000000-0004-0000-0800-000005000000}"/>
  </hyperlinks>
  <printOptions horizontalCentered="1"/>
  <pageMargins left="0" right="0" top="0.5" bottom="0.5" header="0.3" footer="0.3"/>
  <pageSetup scale="65" orientation="landscape" r:id="rId6"/>
  <headerFooter>
    <oddHeader>&amp;C&amp;"-,Bold"&amp;14Know Your Paystub 2017 - &amp;A</oddHeader>
    <oddFooter>&amp;C&amp;8&amp;F - &amp;A - &amp;D - page &amp;P of &amp;N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00 Contents</vt:lpstr>
      <vt:lpstr>01 howto</vt:lpstr>
      <vt:lpstr>Example 1</vt:lpstr>
      <vt:lpstr>Example 2</vt:lpstr>
      <vt:lpstr>Example 3</vt:lpstr>
      <vt:lpstr>Example 4</vt:lpstr>
      <vt:lpstr>Pension Calc1</vt:lpstr>
      <vt:lpstr>Pension Calc2</vt:lpstr>
      <vt:lpstr>USW Local2010 Salaries</vt:lpstr>
      <vt:lpstr>____W.O.R.K.B.O.O.K..C.O.N.T.E.N.T.S____</vt:lpstr>
      <vt:lpstr>'01 howto'!Print_Area</vt:lpstr>
      <vt:lpstr>'Example 1'!Print_Area</vt:lpstr>
      <vt:lpstr>'Example 2'!Print_Area</vt:lpstr>
      <vt:lpstr>'Example 3'!Print_Area</vt:lpstr>
      <vt:lpstr>'Example 4'!Print_Area</vt:lpstr>
      <vt:lpstr>'USW Local2010 Salaries'!Print_Area</vt:lpstr>
      <vt:lpstr>salary_2017</vt:lpstr>
      <vt:lpstr>ympe</vt:lpstr>
    </vt:vector>
  </TitlesOfParts>
  <Company>C.F. Kavanaugh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Kavanaugh</dc:creator>
  <cp:lastModifiedBy>Meagan</cp:lastModifiedBy>
  <cp:lastPrinted>2017-04-01T16:11:36Z</cp:lastPrinted>
  <dcterms:created xsi:type="dcterms:W3CDTF">2012-11-01T20:29:09Z</dcterms:created>
  <dcterms:modified xsi:type="dcterms:W3CDTF">2018-01-09T19:38:39Z</dcterms:modified>
</cp:coreProperties>
</file>